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ФХД 2024\12 пеня , премия\"/>
    </mc:Choice>
  </mc:AlternateContent>
  <bookViews>
    <workbookView xWindow="510" yWindow="570" windowWidth="27495" windowHeight="13740"/>
  </bookViews>
  <sheets>
    <sheet name="ФХД_ Поступления и выплаты" sheetId="1" r:id="rId1"/>
    <sheet name="ФХД_ Сведения по выплатам на з" sheetId="2" r:id="rId2"/>
    <sheet name="Титульный" sheetId="3" r:id="rId3"/>
  </sheets>
  <definedNames>
    <definedName name="IS_DOCUMENT" localSheetId="0">'ФХД_ Поступления и выплаты'!#REF!</definedName>
    <definedName name="IS_DOCUMENT" localSheetId="1">'ФХД_ Сведения по выплатам на з'!#REF!</definedName>
    <definedName name="_xlnm.Print_Area" localSheetId="0">'ФХД_ Поступления и выплаты'!$A$1:$N$68</definedName>
    <definedName name="_xlnm.Print_Area" localSheetId="1">'ФХД_ Сведения по выплатам на з'!$A$1:$DB$38</definedName>
  </definedNames>
  <calcPr calcId="162913" refMode="R1C1"/>
</workbook>
</file>

<file path=xl/calcChain.xml><?xml version="1.0" encoding="utf-8"?>
<calcChain xmlns="http://schemas.openxmlformats.org/spreadsheetml/2006/main">
  <c r="K59" i="1" l="1"/>
  <c r="K15" i="1" l="1"/>
  <c r="K17" i="1" l="1"/>
  <c r="K19" i="1"/>
  <c r="K18" i="1" l="1"/>
  <c r="CY12" i="2" l="1"/>
  <c r="K67" i="1" l="1"/>
  <c r="K12" i="1"/>
  <c r="CZ16" i="2" l="1"/>
  <c r="K60" i="1" l="1"/>
  <c r="K54" i="1" l="1"/>
  <c r="K26" i="1" l="1"/>
  <c r="K10" i="1"/>
  <c r="K11" i="1"/>
  <c r="K8" i="1"/>
  <c r="K9" i="1"/>
  <c r="CZ17" i="2" l="1"/>
  <c r="CZ12" i="2"/>
  <c r="CY14" i="2" l="1"/>
  <c r="K53" i="1"/>
  <c r="O8" i="1"/>
  <c r="K25" i="1"/>
  <c r="K16" i="1"/>
  <c r="K14" i="1"/>
  <c r="K46" i="1" l="1"/>
  <c r="K24" i="1"/>
  <c r="K23" i="1"/>
  <c r="K22" i="1"/>
  <c r="K44" i="1" l="1"/>
  <c r="K49" i="1"/>
  <c r="K27" i="1" l="1"/>
  <c r="K57" i="1"/>
  <c r="K66" i="1" l="1"/>
  <c r="CY13" i="2" l="1"/>
  <c r="K61" i="1"/>
  <c r="K65" i="1" l="1"/>
  <c r="K52" i="1"/>
  <c r="K55" i="1" l="1"/>
  <c r="K68" i="1" l="1"/>
  <c r="K48" i="1" l="1"/>
  <c r="K42" i="1"/>
  <c r="K36" i="1"/>
  <c r="K33" i="1"/>
  <c r="K62" i="1"/>
  <c r="K31" i="1" l="1"/>
  <c r="K13" i="1" s="1"/>
  <c r="O25" i="1" s="1"/>
  <c r="K7" i="1"/>
  <c r="K32" i="1" l="1"/>
  <c r="O32" i="1" s="1"/>
  <c r="K21" i="1" l="1"/>
  <c r="O45" i="1" s="1"/>
  <c r="DA18" i="2"/>
  <c r="DA15" i="2"/>
  <c r="DA7" i="2"/>
  <c r="DA10" i="2"/>
  <c r="CY10" i="2"/>
  <c r="CY16" i="2" s="1"/>
  <c r="CY15" i="2" s="1"/>
  <c r="O13" i="1" l="1"/>
  <c r="CZ11" i="2"/>
  <c r="CZ10" i="2"/>
  <c r="CZ15" i="2" l="1"/>
  <c r="CZ7" i="2"/>
  <c r="CY7" i="2"/>
  <c r="O31" i="1" s="1"/>
  <c r="DC9" i="2" l="1"/>
  <c r="CY11" i="2"/>
</calcChain>
</file>

<file path=xl/sharedStrings.xml><?xml version="1.0" encoding="utf-8"?>
<sst xmlns="http://schemas.openxmlformats.org/spreadsheetml/2006/main" count="735" uniqueCount="219">
  <si>
    <t/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</si>
  <si>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</si>
  <si>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</si>
  <si>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</si>
  <si>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 xml:space="preserve">      (подпись)</t>
  </si>
  <si>
    <t>(расшифровка подписи)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</si>
  <si>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</si>
  <si>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</si>
  <si>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</si>
  <si>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</si>
  <si>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</si>
  <si>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</si>
  <si>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</si>
  <si>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</si>
  <si>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</si>
  <si>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</si>
  <si>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</si>
  <si>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</si>
  <si>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</si>
  <si>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</si>
  <si>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</si>
  <si>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</si>
  <si>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</si>
  <si>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</si>
  <si>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</si>
  <si>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</si>
  <si>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</si>
  <si>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</si>
  <si>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</si>
  <si>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</si>
  <si>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</si>
  <si>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</si>
  <si>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</si>
  <si>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</si>
  <si>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</si>
  <si>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</si>
  <si>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</si>
  <si>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</si>
  <si>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</si>
  <si>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</si>
  <si>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</si>
  <si>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</si>
  <si>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</si>
  <si>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</si>
  <si>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</si>
  <si>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министерство труда и социального развития Ростовской области</t>
  </si>
  <si>
    <t>государственное бюджетное учреждение социального обслуживания населения Ростовской области "Социально-реабилитационный центр для несовершеннолетних Азовского района"</t>
  </si>
  <si>
    <t>60200462</t>
  </si>
  <si>
    <t>814</t>
  </si>
  <si>
    <t>602U9444</t>
  </si>
  <si>
    <t>6101020460</t>
  </si>
  <si>
    <t>610101001</t>
  </si>
  <si>
    <t>на 2024 г</t>
  </si>
  <si>
    <t>на 2025 г</t>
  </si>
  <si>
    <t>Аналитическая группа</t>
  </si>
  <si>
    <t>11</t>
  </si>
  <si>
    <t>12</t>
  </si>
  <si>
    <t>13</t>
  </si>
  <si>
    <t>Поступления от доходов, всего</t>
  </si>
  <si>
    <t>1000</t>
  </si>
  <si>
    <t>000</t>
  </si>
  <si>
    <t>0000000000</t>
  </si>
  <si>
    <t>0</t>
  </si>
  <si>
    <t>0000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</si>
  <si>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</si>
  <si>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</si>
  <si>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</si>
  <si>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</si>
  <si>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</si>
  <si>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</si>
  <si>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</si>
  <si>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</si>
  <si>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</si>
  <si>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Выплаты по расходам, всего</t>
  </si>
  <si>
    <t>2000</t>
  </si>
  <si>
    <t>1002</t>
  </si>
  <si>
    <t xml:space="preserve">   Выплаты персоналу, всего</t>
  </si>
  <si>
    <t>2100</t>
  </si>
  <si>
    <t xml:space="preserve">      Оплата труда и начисления на выплаты по оплате труда</t>
  </si>
  <si>
    <t>2110</t>
  </si>
  <si>
    <t>111</t>
  </si>
  <si>
    <t xml:space="preserve">         Заработная плата</t>
  </si>
  <si>
    <t xml:space="preserve">            заработная плата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</si>
  <si>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</si>
  <si>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</si>
  <si>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</si>
  <si>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 выплаты по оплате труда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</si>
  <si>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</si>
  <si>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</si>
  <si>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</si>
  <si>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</si>
  <si>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</si>
  <si>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</si>
  <si>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 xml:space="preserve">            интернет</t>
  </si>
  <si>
    <t xml:space="preserve">            иные услуги связи</t>
  </si>
  <si>
    <t xml:space="preserve">         Коммунальные услуги</t>
  </si>
  <si>
    <t xml:space="preserve">            холодное водоснабжение и водоотведение</t>
  </si>
  <si>
    <t xml:space="preserve">            иные коммунальные услуги</t>
  </si>
  <si>
    <t xml:space="preserve">            отопление и горячее водоснабжение</t>
  </si>
  <si>
    <t>247</t>
  </si>
  <si>
    <t xml:space="preserve">            электроэнергия</t>
  </si>
  <si>
    <t xml:space="preserve">         Прочие работы, услуги</t>
  </si>
  <si>
    <t xml:space="preserve">            иные прочие работы, услуги</t>
  </si>
  <si>
    <t xml:space="preserve">            услуги по охране</t>
  </si>
  <si>
    <t xml:space="preserve">         Транспортные услуги</t>
  </si>
  <si>
    <t xml:space="preserve">         Работы, услуги по содержанию имущества</t>
  </si>
  <si>
    <t xml:space="preserve">            текущий ремонт зданий и сооружений</t>
  </si>
  <si>
    <t xml:space="preserve">            текущий ремонт оборудования и техники</t>
  </si>
  <si>
    <t xml:space="preserve">            противопожарные мероприятия</t>
  </si>
  <si>
    <t xml:space="preserve">            иные работы, услуги по содержанию имущества</t>
  </si>
  <si>
    <t xml:space="preserve">         Страхование</t>
  </si>
  <si>
    <t xml:space="preserve">         Увеличение стоимости основных средств</t>
  </si>
  <si>
    <t xml:space="preserve">            иные расходы, связанные с увеличением стоимости основных средств</t>
  </si>
  <si>
    <t xml:space="preserve">         Увеличение стоимости лекарственных препаратов и материалов, применяемых в медицинских целях</t>
  </si>
  <si>
    <t xml:space="preserve">         Увеличение стоимости продуктов питания</t>
  </si>
  <si>
    <t xml:space="preserve">         Увеличение стоимости горюче-смазочных материалов</t>
  </si>
  <si>
    <t xml:space="preserve">         Увеличение стоимости прочих оборотных запасов (материалов)</t>
  </si>
  <si>
    <t xml:space="preserve">            запасные и (или) составные части для машин, оборудования, оргтехники, вычислительной техники, систем телекоммуникаций и локальных вычислительных сетей, систем передачи и отображения информации, защиты информации, информационно -вычислительных систем</t>
  </si>
  <si>
    <t xml:space="preserve">            иные расходы, связанные с увеличением стоимости прочих оборотных запасов (материалов)</t>
  </si>
  <si>
    <t xml:space="preserve">         Увеличение стоимости мягкого инвентаря</t>
  </si>
  <si>
    <t xml:space="preserve">   Уплату налогов, сборов и иных платежей, всего</t>
  </si>
  <si>
    <t>2300</t>
  </si>
  <si>
    <t>850</t>
  </si>
  <si>
    <t xml:space="preserve">      Налог на имущество организаций и земельный налог</t>
  </si>
  <si>
    <t>851</t>
  </si>
  <si>
    <t xml:space="preserve">      Иные налоги (включаемые в состав расходов) в бюджеты бюджетной системы Российской Федерации, а также государственная пошлина</t>
  </si>
  <si>
    <t>852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</si>
  <si>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</si>
  <si>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</si>
  <si>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</si>
  <si>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</si>
  <si>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</si>
  <si>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</si>
  <si>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</si>
  <si>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</si>
  <si>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</si>
  <si>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</si>
  <si>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</si>
  <si>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</si>
  <si>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</si>
  <si>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2023</t>
  </si>
  <si>
    <t>1.2</t>
  </si>
  <si>
    <t>1.1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</si>
  <si>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</si>
  <si>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</si>
  <si>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1.1.1</t>
  </si>
  <si>
    <t xml:space="preserve">  в соответствии с Федеральным законом № 44-ФЗ</t>
  </si>
  <si>
    <t>26310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</si>
  <si>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</si>
  <si>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</si>
  <si>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1.2.1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</si>
  <si>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</si>
  <si>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</si>
  <si>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1.2.1.1</t>
  </si>
  <si>
    <t xml:space="preserve">   В соответствии с Федеральным законом № 44-ФЗ</t>
  </si>
  <si>
    <t>26411</t>
  </si>
  <si>
    <t>1.2.2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</si>
  <si>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</si>
  <si>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</si>
  <si>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1.2.2.1</t>
  </si>
  <si>
    <t>26421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</si>
  <si>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</si>
  <si>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</si>
  <si>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</si>
  <si>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 xml:space="preserve"> В том числе по году начала закупки</t>
  </si>
  <si>
    <t>26510</t>
  </si>
  <si>
    <t>2.2</t>
  </si>
  <si>
    <t>2024</t>
  </si>
  <si>
    <t>2.3</t>
  </si>
  <si>
    <t>2025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</si>
  <si>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</si>
  <si>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</si>
  <si>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</si>
  <si>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</si>
  <si>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</si>
  <si>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</si>
  <si>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</si>
  <si>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</si>
  <si>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</si>
  <si>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</si>
  <si>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</si>
  <si>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Директор</t>
  </si>
  <si>
    <t>Зайка О.В.</t>
  </si>
  <si>
    <t>Главный  бухгалтер</t>
  </si>
  <si>
    <t>Царегородцева А.В.</t>
  </si>
  <si>
    <t>8(86342)-98-0-88</t>
  </si>
  <si>
    <t>СОГЛАСОВАНО</t>
  </si>
  <si>
    <t>(наименование должности уполномоченного лица органа-учредителя)</t>
  </si>
  <si>
    <t>ГБУСОН РО "СРЦ Азовского района"</t>
  </si>
  <si>
    <t>____________________        Зайка О.В.</t>
  </si>
  <si>
    <t>План финансово-хозяйственной деятельности на 2024 г.</t>
  </si>
  <si>
    <t>и плановый период 2025 и 2026 годов</t>
  </si>
  <si>
    <t>на 2026 г</t>
  </si>
  <si>
    <t>2026</t>
  </si>
  <si>
    <t>Остаток средств на конец текущего финансового года</t>
  </si>
  <si>
    <t>0002</t>
  </si>
  <si>
    <t>00000</t>
  </si>
  <si>
    <t>243</t>
  </si>
  <si>
    <t>"______"   _________________________    2024 г.</t>
  </si>
  <si>
    <t>от "____" _____________ 2024  г.</t>
  </si>
  <si>
    <t xml:space="preserve">      Прочие выплаты персоналу, в том числе компенсационного характера</t>
  </si>
  <si>
    <t>2120</t>
  </si>
  <si>
    <t>112</t>
  </si>
  <si>
    <t xml:space="preserve">         суточные</t>
  </si>
  <si>
    <t xml:space="preserve">         проезд к месту командирования и обратно</t>
  </si>
  <si>
    <t xml:space="preserve">         услуги за проживание в командировке</t>
  </si>
  <si>
    <t>Доходы от штрафов, пеней, иных сумм принудительного изъятия, всего</t>
  </si>
  <si>
    <t>140</t>
  </si>
  <si>
    <t>Социальные пособия и компенсации персоналу в денежной форме</t>
  </si>
  <si>
    <t xml:space="preserve">        пособия за первые три дня временной нетрудоспособности за счет средств работодателя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</si>
  <si>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</si>
  <si>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</si>
  <si>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Выплаты, уменьшающие доход, всего</t>
  </si>
  <si>
    <t>Налог на прибыль</t>
  </si>
  <si>
    <t>ГЗ</t>
  </si>
  <si>
    <t xml:space="preserve">            приобретение офисной мебели</t>
  </si>
  <si>
    <t xml:space="preserve">Министр труда и  социального развития Ростовской области      </t>
  </si>
  <si>
    <t>И. Н. Шувалова</t>
  </si>
  <si>
    <t>премиальные выплаты работникам государственных учреждений и материальная помощь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</si>
</sst>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9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Arial Cyr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 applyProtection="1">
      <alignment horizontal="left"/>
    </xf>
    <xf numFmtId="0" fontId="0" fillId="0" borderId="1" xfId="0" applyBorder="1"/>
    <xf numFmtId="0" fontId="7" fillId="0" borderId="3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top"/>
    </xf>
    <xf numFmtId="0" fontId="6" fillId="0" borderId="2" xfId="0" applyFont="1" applyBorder="1" applyAlignment="1" applyProtection="1">
      <alignment horizontal="center"/>
    </xf>
    <xf numFmtId="0" fontId="0" fillId="2" borderId="0" xfId="0" applyFill="1"/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/>
    <xf numFmtId="4" fontId="0" fillId="0" borderId="0" xfId="0" applyNumberFormat="1"/>
    <xf numFmtId="4" fontId="10" fillId="0" borderId="0" xfId="0" applyNumberFormat="1" applyFont="1"/>
    <xf numFmtId="0" fontId="15" fillId="2" borderId="1" xfId="0" applyNumberFormat="1" applyFont="1" applyFill="1" applyBorder="1" applyAlignment="1">
      <alignment horizontal="left"/>
    </xf>
    <xf numFmtId="0" fontId="0" fillId="0" borderId="0" xfId="0" applyFont="1"/>
    <xf numFmtId="0" fontId="14" fillId="2" borderId="1" xfId="0" applyNumberFormat="1" applyFont="1" applyFill="1" applyBorder="1" applyAlignment="1">
      <alignment horizontal="left"/>
    </xf>
    <xf numFmtId="0" fontId="10" fillId="0" borderId="0" xfId="0" applyFont="1"/>
    <xf numFmtId="4" fontId="14" fillId="2" borderId="17" xfId="0" applyNumberFormat="1" applyFont="1" applyFill="1" applyBorder="1" applyAlignment="1">
      <alignment horizontal="right"/>
    </xf>
    <xf numFmtId="4" fontId="14" fillId="2" borderId="10" xfId="0" applyNumberFormat="1" applyFont="1" applyFill="1" applyBorder="1" applyAlignment="1">
      <alignment horizontal="right"/>
    </xf>
    <xf numFmtId="0" fontId="10" fillId="2" borderId="0" xfId="0" applyFont="1" applyFill="1"/>
    <xf numFmtId="49" fontId="14" fillId="2" borderId="6" xfId="0" applyNumberFormat="1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0" fontId="12" fillId="0" borderId="1" xfId="0" applyFont="1" applyBorder="1" applyAlignment="1" applyProtection="1"/>
    <xf numFmtId="0" fontId="12" fillId="0" borderId="1" xfId="0" applyFont="1" applyBorder="1" applyAlignment="1" applyProtection="1">
      <alignment vertical="center"/>
    </xf>
    <xf numFmtId="4" fontId="17" fillId="2" borderId="10" xfId="0" applyNumberFormat="1" applyFont="1" applyFill="1" applyBorder="1" applyAlignment="1">
      <alignment horizontal="right"/>
    </xf>
    <xf numFmtId="0" fontId="17" fillId="2" borderId="9" xfId="0" applyNumberFormat="1" applyFont="1" applyFill="1" applyBorder="1" applyAlignment="1">
      <alignment horizontal="center"/>
    </xf>
    <xf numFmtId="0" fontId="17" fillId="2" borderId="14" xfId="0" applyNumberFormat="1" applyFont="1" applyFill="1" applyBorder="1" applyAlignment="1">
      <alignment horizontal="center" vertical="top" wrapText="1"/>
    </xf>
    <xf numFmtId="49" fontId="17" fillId="2" borderId="11" xfId="0" applyNumberFormat="1" applyFont="1" applyFill="1" applyBorder="1" applyAlignment="1">
      <alignment horizontal="center" vertical="top"/>
    </xf>
    <xf numFmtId="49" fontId="17" fillId="2" borderId="9" xfId="0" applyNumberFormat="1" applyFont="1" applyFill="1" applyBorder="1" applyAlignment="1">
      <alignment horizontal="center" vertical="top"/>
    </xf>
    <xf numFmtId="49" fontId="17" fillId="2" borderId="4" xfId="0" applyNumberFormat="1" applyFont="1" applyFill="1" applyBorder="1" applyAlignment="1">
      <alignment horizontal="center" vertical="top"/>
    </xf>
    <xf numFmtId="0" fontId="17" fillId="2" borderId="11" xfId="0" applyNumberFormat="1" applyFont="1" applyFill="1" applyBorder="1" applyAlignment="1">
      <alignment horizontal="left" wrapText="1"/>
    </xf>
    <xf numFmtId="49" fontId="17" fillId="2" borderId="16" xfId="0" applyNumberFormat="1" applyFont="1" applyFill="1" applyBorder="1" applyAlignment="1">
      <alignment horizontal="center"/>
    </xf>
    <xf numFmtId="49" fontId="17" fillId="2" borderId="17" xfId="0" applyNumberFormat="1" applyFont="1" applyFill="1" applyBorder="1" applyAlignment="1">
      <alignment horizontal="center"/>
    </xf>
    <xf numFmtId="4" fontId="17" fillId="2" borderId="17" xfId="0" applyNumberFormat="1" applyFont="1" applyFill="1" applyBorder="1" applyAlignment="1">
      <alignment horizontal="right"/>
    </xf>
    <xf numFmtId="4" fontId="17" fillId="2" borderId="18" xfId="0" applyNumberFormat="1" applyFont="1" applyFill="1" applyBorder="1" applyAlignment="1">
      <alignment horizontal="right"/>
    </xf>
    <xf numFmtId="49" fontId="17" fillId="2" borderId="19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center"/>
    </xf>
    <xf numFmtId="4" fontId="17" fillId="2" borderId="20" xfId="0" applyNumberFormat="1" applyFont="1" applyFill="1" applyBorder="1" applyAlignment="1">
      <alignment horizontal="right"/>
    </xf>
    <xf numFmtId="0" fontId="18" fillId="2" borderId="11" xfId="0" applyNumberFormat="1" applyFont="1" applyFill="1" applyBorder="1" applyAlignment="1">
      <alignment horizontal="left" wrapText="1"/>
    </xf>
    <xf numFmtId="49" fontId="18" fillId="2" borderId="19" xfId="0" applyNumberFormat="1" applyFont="1" applyFill="1" applyBorder="1" applyAlignment="1">
      <alignment horizontal="center"/>
    </xf>
    <xf numFmtId="49" fontId="18" fillId="2" borderId="10" xfId="0" applyNumberFormat="1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center" wrapText="1"/>
    </xf>
    <xf numFmtId="49" fontId="17" fillId="2" borderId="11" xfId="0" applyNumberFormat="1" applyFont="1" applyFill="1" applyBorder="1" applyAlignment="1">
      <alignment horizontal="left" wrapText="1" indent="2"/>
    </xf>
    <xf numFmtId="49" fontId="17" fillId="2" borderId="19" xfId="0" applyNumberFormat="1" applyFont="1" applyFill="1" applyBorder="1" applyAlignment="1">
      <alignment horizontal="center" wrapText="1"/>
    </xf>
    <xf numFmtId="4" fontId="17" fillId="2" borderId="10" xfId="0" applyNumberFormat="1" applyFont="1" applyFill="1" applyBorder="1" applyAlignment="1">
      <alignment horizontal="right" wrapText="1"/>
    </xf>
    <xf numFmtId="164" fontId="17" fillId="2" borderId="11" xfId="0" applyNumberFormat="1" applyFont="1" applyFill="1" applyBorder="1" applyAlignment="1">
      <alignment horizontal="left" wrapText="1" indent="2"/>
    </xf>
    <xf numFmtId="49" fontId="1" fillId="2" borderId="11" xfId="0" applyNumberFormat="1" applyFont="1" applyFill="1" applyBorder="1" applyAlignment="1">
      <alignment horizontal="left" wrapText="1" indent="2"/>
    </xf>
    <xf numFmtId="0" fontId="0" fillId="0" borderId="31" xfId="0" applyBorder="1"/>
    <xf numFmtId="4" fontId="17" fillId="0" borderId="10" xfId="0" applyNumberFormat="1" applyFont="1" applyFill="1" applyBorder="1" applyAlignment="1">
      <alignment horizontal="right" wrapText="1"/>
    </xf>
    <xf numFmtId="4" fontId="14" fillId="0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center" wrapText="1"/>
    </xf>
    <xf numFmtId="4" fontId="17" fillId="2" borderId="31" xfId="0" applyNumberFormat="1" applyFont="1" applyFill="1" applyBorder="1" applyAlignment="1">
      <alignment horizontal="right" wrapText="1"/>
    </xf>
    <xf numFmtId="0" fontId="17" fillId="0" borderId="9" xfId="0" applyNumberFormat="1" applyFont="1" applyFill="1" applyBorder="1" applyAlignment="1">
      <alignment horizontal="center"/>
    </xf>
    <xf numFmtId="0" fontId="17" fillId="0" borderId="14" xfId="0" applyNumberFormat="1" applyFont="1" applyFill="1" applyBorder="1" applyAlignment="1">
      <alignment horizontal="center" vertical="top" wrapText="1"/>
    </xf>
    <xf numFmtId="49" fontId="17" fillId="0" borderId="9" xfId="0" applyNumberFormat="1" applyFont="1" applyFill="1" applyBorder="1" applyAlignment="1">
      <alignment horizontal="center" vertical="top"/>
    </xf>
    <xf numFmtId="4" fontId="17" fillId="0" borderId="17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4" fontId="17" fillId="0" borderId="31" xfId="0" applyNumberFormat="1" applyFont="1" applyFill="1" applyBorder="1" applyAlignment="1">
      <alignment horizontal="right" wrapText="1"/>
    </xf>
    <xf numFmtId="0" fontId="0" fillId="0" borderId="31" xfId="0" applyFill="1" applyBorder="1"/>
    <xf numFmtId="0" fontId="0" fillId="0" borderId="0" xfId="0" applyFill="1"/>
    <xf numFmtId="4" fontId="17" fillId="3" borderId="10" xfId="0" applyNumberFormat="1" applyFont="1" applyFill="1" applyBorder="1" applyAlignment="1">
      <alignment horizontal="right"/>
    </xf>
    <xf numFmtId="4" fontId="17" fillId="3" borderId="10" xfId="0" applyNumberFormat="1" applyFont="1" applyFill="1" applyBorder="1" applyAlignment="1">
      <alignment horizontal="right" wrapText="1"/>
    </xf>
    <xf numFmtId="4" fontId="17" fillId="4" borderId="10" xfId="0" applyNumberFormat="1" applyFont="1" applyFill="1" applyBorder="1" applyAlignment="1">
      <alignment horizontal="right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7" fillId="2" borderId="13" xfId="0" applyNumberFormat="1" applyFont="1" applyFill="1" applyBorder="1" applyAlignment="1">
      <alignment horizontal="center" vertical="center" wrapText="1"/>
    </xf>
    <xf numFmtId="0" fontId="17" fillId="2" borderId="14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10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right"/>
    </xf>
    <xf numFmtId="49" fontId="11" fillId="0" borderId="2" xfId="0" applyNumberFormat="1" applyFont="1" applyBorder="1" applyAlignment="1" applyProtection="1">
      <alignment horizontal="center"/>
    </xf>
    <xf numFmtId="0" fontId="5" fillId="2" borderId="3" xfId="0" applyNumberFormat="1" applyFont="1" applyFill="1" applyBorder="1" applyAlignment="1">
      <alignment horizontal="center" vertical="top"/>
    </xf>
    <xf numFmtId="0" fontId="13" fillId="0" borderId="1" xfId="0" applyFont="1" applyBorder="1" applyAlignment="1" applyProtection="1">
      <alignment horizont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4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16" fillId="2" borderId="10" xfId="0" applyNumberFormat="1" applyFont="1" applyFill="1" applyBorder="1" applyAlignment="1">
      <alignment horizontal="left"/>
    </xf>
    <xf numFmtId="0" fontId="16" fillId="2" borderId="11" xfId="0" applyNumberFormat="1" applyFont="1" applyFill="1" applyBorder="1" applyAlignment="1">
      <alignment horizontal="left"/>
    </xf>
    <xf numFmtId="49" fontId="2" fillId="2" borderId="16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4" fillId="2" borderId="10" xfId="0" applyNumberFormat="1" applyFont="1" applyFill="1" applyBorder="1" applyAlignment="1">
      <alignment horizontal="left" wrapText="1" indent="1"/>
    </xf>
    <xf numFmtId="0" fontId="14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0" fontId="16" fillId="2" borderId="10" xfId="0" applyNumberFormat="1" applyFont="1" applyFill="1" applyBorder="1" applyAlignment="1">
      <alignment horizontal="left" wrapText="1"/>
    </xf>
    <xf numFmtId="0" fontId="16" fillId="2" borderId="11" xfId="0" applyNumberFormat="1" applyFont="1" applyFill="1" applyBorder="1" applyAlignment="1">
      <alignment horizontal="left" wrapText="1"/>
    </xf>
    <xf numFmtId="0" fontId="16" fillId="2" borderId="30" xfId="0" applyNumberFormat="1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/>
    <xf numFmtId="0" fontId="15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 applyProtection="1">
      <alignment horizontal="center"/>
    </xf>
    <xf numFmtId="49" fontId="14" fillId="2" borderId="2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/>
    </xf>
    <xf numFmtId="0" fontId="16" fillId="2" borderId="1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left" wrapText="1"/>
    </xf>
    <xf numFmtId="0" fontId="14" fillId="2" borderId="1" xfId="0" applyNumberFormat="1" applyFont="1" applyFill="1" applyBorder="1" applyAlignment="1">
      <alignment horizontal="center" wrapText="1"/>
    </xf>
    <xf numFmtId="0" fontId="14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view="pageBreakPreview" topLeftCell="A46" zoomScale="110" zoomScaleNormal="100" zoomScaleSheetLayoutView="110" workbookViewId="0">
      <selection activeCell="K65" sqref="K65"/>
    </sheetView>
  </sheetViews>
  <sheetFormatPr defaultRowHeight="10.15" customHeight="1" x14ac:dyDescent="0.25"/>
  <cols>
    <col min="1" max="1" width="47.5703125" customWidth="1"/>
    <col min="2" max="2" width="8.7109375" customWidth="1"/>
    <col min="3" max="3" width="11.7109375" customWidth="1"/>
    <col min="4" max="4" width="10.7109375" customWidth="1"/>
    <col min="5" max="6" width="10.7109375" hidden="1" customWidth="1"/>
    <col min="7" max="7" width="8" hidden="1" customWidth="1"/>
    <col min="8" max="10" width="10.7109375" hidden="1" customWidth="1"/>
    <col min="11" max="11" width="12.7109375" customWidth="1"/>
    <col min="12" max="12" width="12.7109375" style="74" customWidth="1"/>
    <col min="13" max="14" width="12.7109375" customWidth="1"/>
    <col min="15" max="15" width="16.140625" customWidth="1"/>
  </cols>
  <sheetData>
    <row r="1" spans="1:15" ht="13.15" customHeight="1" x14ac:dyDescent="0.25">
      <c r="A1" s="81" t="s">
        <v>18</v>
      </c>
      <c r="B1" s="78" t="s">
        <v>19</v>
      </c>
      <c r="C1" s="78" t="s">
        <v>20</v>
      </c>
      <c r="D1" s="78" t="s">
        <v>21</v>
      </c>
      <c r="E1" s="78" t="s">
        <v>22</v>
      </c>
      <c r="F1" s="78" t="s">
        <v>23</v>
      </c>
      <c r="G1" s="78" t="s">
        <v>24</v>
      </c>
      <c r="H1" s="78" t="s">
        <v>54</v>
      </c>
      <c r="I1" s="78" t="s">
        <v>25</v>
      </c>
      <c r="J1" s="78" t="s">
        <v>26</v>
      </c>
      <c r="K1" s="84" t="s">
        <v>27</v>
      </c>
      <c r="L1" s="85"/>
      <c r="M1" s="85"/>
      <c r="N1" s="86"/>
    </row>
    <row r="2" spans="1:15" ht="21.6" customHeight="1" x14ac:dyDescent="0.25">
      <c r="A2" s="82"/>
      <c r="B2" s="79"/>
      <c r="C2" s="79"/>
      <c r="D2" s="79"/>
      <c r="E2" s="79"/>
      <c r="F2" s="79"/>
      <c r="G2" s="79"/>
      <c r="H2" s="79"/>
      <c r="I2" s="79"/>
      <c r="J2" s="79"/>
      <c r="K2" s="40" t="s">
        <v>52</v>
      </c>
      <c r="L2" s="67" t="s">
        <v>53</v>
      </c>
      <c r="M2" s="40" t="s">
        <v>192</v>
      </c>
      <c r="N2" s="87" t="s">
        <v>28</v>
      </c>
    </row>
    <row r="3" spans="1:15" ht="33.75" customHeight="1" x14ac:dyDescent="0.25">
      <c r="A3" s="83"/>
      <c r="B3" s="80"/>
      <c r="C3" s="80"/>
      <c r="D3" s="80"/>
      <c r="E3" s="80"/>
      <c r="F3" s="80"/>
      <c r="G3" s="80"/>
      <c r="H3" s="80"/>
      <c r="I3" s="80"/>
      <c r="J3" s="80"/>
      <c r="K3" s="41" t="s">
        <v>29</v>
      </c>
      <c r="L3" s="68" t="s">
        <v>30</v>
      </c>
      <c r="M3" s="41" t="s">
        <v>31</v>
      </c>
      <c r="N3" s="88"/>
    </row>
    <row r="4" spans="1:15" ht="15.75" thickBot="1" x14ac:dyDescent="0.3">
      <c r="A4" s="42" t="s">
        <v>32</v>
      </c>
      <c r="B4" s="43" t="s">
        <v>33</v>
      </c>
      <c r="C4" s="43" t="s">
        <v>34</v>
      </c>
      <c r="D4" s="43" t="s">
        <v>35</v>
      </c>
      <c r="E4" s="43" t="s">
        <v>36</v>
      </c>
      <c r="F4" s="43" t="s">
        <v>37</v>
      </c>
      <c r="G4" s="43" t="s">
        <v>37</v>
      </c>
      <c r="H4" s="43" t="s">
        <v>38</v>
      </c>
      <c r="I4" s="43" t="s">
        <v>39</v>
      </c>
      <c r="J4" s="43" t="s">
        <v>40</v>
      </c>
      <c r="K4" s="43" t="s">
        <v>41</v>
      </c>
      <c r="L4" s="69" t="s">
        <v>55</v>
      </c>
      <c r="M4" s="43" t="s">
        <v>56</v>
      </c>
      <c r="N4" s="44" t="s">
        <v>57</v>
      </c>
    </row>
    <row r="5" spans="1:15" ht="15" x14ac:dyDescent="0.25">
      <c r="A5" s="45" t="s">
        <v>42</v>
      </c>
      <c r="B5" s="46" t="s">
        <v>43</v>
      </c>
      <c r="C5" s="47" t="s">
        <v>44</v>
      </c>
      <c r="D5" s="47" t="s">
        <v>44</v>
      </c>
      <c r="E5" s="47" t="s">
        <v>44</v>
      </c>
      <c r="F5" s="47" t="s">
        <v>44</v>
      </c>
      <c r="G5" s="47" t="s">
        <v>44</v>
      </c>
      <c r="H5" s="47" t="s">
        <v>44</v>
      </c>
      <c r="I5" s="47" t="s">
        <v>44</v>
      </c>
      <c r="J5" s="47" t="s">
        <v>44</v>
      </c>
      <c r="K5" s="48">
        <v>1787337.8</v>
      </c>
      <c r="L5" s="70"/>
      <c r="M5" s="48"/>
      <c r="N5" s="49"/>
      <c r="O5">
        <v>8396.66</v>
      </c>
    </row>
    <row r="6" spans="1:15" ht="15" x14ac:dyDescent="0.25">
      <c r="A6" s="45" t="s">
        <v>194</v>
      </c>
      <c r="B6" s="50" t="s">
        <v>195</v>
      </c>
      <c r="C6" s="51" t="s">
        <v>44</v>
      </c>
      <c r="D6" s="51" t="s">
        <v>44</v>
      </c>
      <c r="E6" s="51" t="s">
        <v>44</v>
      </c>
      <c r="F6" s="51" t="s">
        <v>44</v>
      </c>
      <c r="G6" s="51" t="s">
        <v>44</v>
      </c>
      <c r="H6" s="51" t="s">
        <v>44</v>
      </c>
      <c r="I6" s="51" t="s">
        <v>44</v>
      </c>
      <c r="J6" s="51" t="s">
        <v>44</v>
      </c>
      <c r="K6" s="39"/>
      <c r="L6" s="71"/>
      <c r="M6" s="39"/>
      <c r="N6" s="52"/>
    </row>
    <row r="7" spans="1:15" ht="15" x14ac:dyDescent="0.25">
      <c r="A7" s="53" t="s">
        <v>58</v>
      </c>
      <c r="B7" s="54" t="s">
        <v>59</v>
      </c>
      <c r="C7" s="55" t="s">
        <v>60</v>
      </c>
      <c r="D7" s="56" t="s">
        <v>61</v>
      </c>
      <c r="E7" s="56" t="s">
        <v>196</v>
      </c>
      <c r="F7" s="56" t="s">
        <v>62</v>
      </c>
      <c r="G7" s="56" t="s">
        <v>60</v>
      </c>
      <c r="H7" s="56" t="s">
        <v>60</v>
      </c>
      <c r="I7" s="56" t="s">
        <v>63</v>
      </c>
      <c r="J7" s="56" t="s">
        <v>61</v>
      </c>
      <c r="K7" s="39">
        <f>K9+K11+K12</f>
        <v>54086393.759999998</v>
      </c>
      <c r="L7" s="71">
        <v>57277100</v>
      </c>
      <c r="M7" s="39">
        <v>60177300</v>
      </c>
      <c r="N7" s="52"/>
    </row>
    <row r="8" spans="1:15" ht="23.25" x14ac:dyDescent="0.25">
      <c r="A8" s="57" t="s">
        <v>64</v>
      </c>
      <c r="B8" s="58" t="s">
        <v>65</v>
      </c>
      <c r="C8" s="56" t="s">
        <v>66</v>
      </c>
      <c r="D8" s="56" t="s">
        <v>61</v>
      </c>
      <c r="E8" s="56" t="s">
        <v>196</v>
      </c>
      <c r="F8" s="56" t="s">
        <v>62</v>
      </c>
      <c r="G8" s="56" t="s">
        <v>60</v>
      </c>
      <c r="H8" s="56" t="s">
        <v>66</v>
      </c>
      <c r="I8" s="56" t="s">
        <v>63</v>
      </c>
      <c r="J8" s="56" t="s">
        <v>61</v>
      </c>
      <c r="K8" s="59">
        <f>K9</f>
        <v>52984500</v>
      </c>
      <c r="L8" s="63">
        <v>55969600</v>
      </c>
      <c r="M8" s="59">
        <v>58757900</v>
      </c>
      <c r="N8" s="52"/>
      <c r="O8" s="25">
        <f>K8+K5-8396.66</f>
        <v>54763441.140000001</v>
      </c>
    </row>
    <row r="9" spans="1:15" ht="45.75" x14ac:dyDescent="0.25">
      <c r="A9" s="57" t="s">
        <v>67</v>
      </c>
      <c r="B9" s="58" t="s">
        <v>68</v>
      </c>
      <c r="C9" s="56" t="s">
        <v>66</v>
      </c>
      <c r="D9" s="56" t="s">
        <v>61</v>
      </c>
      <c r="E9" s="56" t="s">
        <v>196</v>
      </c>
      <c r="F9" s="56" t="s">
        <v>35</v>
      </c>
      <c r="G9" s="56" t="s">
        <v>60</v>
      </c>
      <c r="H9" s="56" t="s">
        <v>66</v>
      </c>
      <c r="I9" s="56" t="s">
        <v>63</v>
      </c>
      <c r="J9" s="56" t="s">
        <v>61</v>
      </c>
      <c r="K9" s="59">
        <f>52951300+33200</f>
        <v>52984500</v>
      </c>
      <c r="L9" s="63">
        <v>55969600</v>
      </c>
      <c r="M9" s="59">
        <v>58757900</v>
      </c>
      <c r="N9" s="52"/>
    </row>
    <row r="10" spans="1:15" ht="15" x14ac:dyDescent="0.25">
      <c r="A10" s="57" t="s">
        <v>69</v>
      </c>
      <c r="B10" s="58" t="s">
        <v>70</v>
      </c>
      <c r="C10" s="56" t="s">
        <v>71</v>
      </c>
      <c r="D10" s="56" t="s">
        <v>61</v>
      </c>
      <c r="E10" s="56" t="s">
        <v>196</v>
      </c>
      <c r="F10" s="56" t="s">
        <v>36</v>
      </c>
      <c r="G10" s="56" t="s">
        <v>60</v>
      </c>
      <c r="H10" s="56" t="s">
        <v>71</v>
      </c>
      <c r="I10" s="56" t="s">
        <v>63</v>
      </c>
      <c r="J10" s="56" t="s">
        <v>61</v>
      </c>
      <c r="K10" s="59">
        <f>K11</f>
        <v>1094300</v>
      </c>
      <c r="L10" s="63">
        <v>1307500</v>
      </c>
      <c r="M10" s="59">
        <v>1419400</v>
      </c>
      <c r="N10" s="52"/>
    </row>
    <row r="11" spans="1:15" ht="15" x14ac:dyDescent="0.25">
      <c r="A11" s="57" t="s">
        <v>72</v>
      </c>
      <c r="B11" s="58"/>
      <c r="C11" s="56" t="s">
        <v>71</v>
      </c>
      <c r="D11" s="56" t="s">
        <v>61</v>
      </c>
      <c r="E11" s="56" t="s">
        <v>196</v>
      </c>
      <c r="F11" s="56" t="s">
        <v>36</v>
      </c>
      <c r="G11" s="56" t="s">
        <v>60</v>
      </c>
      <c r="H11" s="56" t="s">
        <v>71</v>
      </c>
      <c r="I11" s="56" t="s">
        <v>63</v>
      </c>
      <c r="J11" s="56" t="s">
        <v>61</v>
      </c>
      <c r="K11" s="59">
        <f>1636400-521700-6200-8000-6200</f>
        <v>1094300</v>
      </c>
      <c r="L11" s="63">
        <v>1307500</v>
      </c>
      <c r="M11" s="59">
        <v>1419400</v>
      </c>
      <c r="N11" s="52"/>
    </row>
    <row r="12" spans="1:15" ht="23.25" x14ac:dyDescent="0.25">
      <c r="A12" s="57" t="s">
        <v>206</v>
      </c>
      <c r="B12" s="58"/>
      <c r="C12" s="56" t="s">
        <v>207</v>
      </c>
      <c r="D12" s="56" t="s">
        <v>61</v>
      </c>
      <c r="E12" s="56"/>
      <c r="F12" s="56"/>
      <c r="G12" s="56"/>
      <c r="H12" s="56"/>
      <c r="I12" s="56"/>
      <c r="J12" s="56"/>
      <c r="K12" s="59">
        <f>571.32+47.69+536.58+1685.11+370.15+2337.25+2045.66</f>
        <v>7593.76</v>
      </c>
      <c r="L12" s="63"/>
      <c r="M12" s="59"/>
      <c r="N12" s="52"/>
    </row>
    <row r="13" spans="1:15" ht="15" x14ac:dyDescent="0.25">
      <c r="A13" s="53" t="s">
        <v>73</v>
      </c>
      <c r="B13" s="54" t="s">
        <v>74</v>
      </c>
      <c r="C13" s="55" t="s">
        <v>60</v>
      </c>
      <c r="D13" s="56" t="s">
        <v>61</v>
      </c>
      <c r="E13" s="56" t="s">
        <v>196</v>
      </c>
      <c r="F13" s="56" t="s">
        <v>62</v>
      </c>
      <c r="G13" s="56" t="s">
        <v>60</v>
      </c>
      <c r="H13" s="56" t="s">
        <v>60</v>
      </c>
      <c r="I13" s="56" t="s">
        <v>75</v>
      </c>
      <c r="J13" s="56" t="s">
        <v>61</v>
      </c>
      <c r="K13" s="75">
        <f>K14+K31+K28+K27-K67</f>
        <v>55873731.560000002</v>
      </c>
      <c r="L13" s="71">
        <v>57277100</v>
      </c>
      <c r="M13" s="39">
        <v>60177300</v>
      </c>
      <c r="N13" s="52"/>
      <c r="O13" s="25">
        <f>K13-K12-K5-K11</f>
        <v>52984500.000000007</v>
      </c>
    </row>
    <row r="14" spans="1:15" ht="15" x14ac:dyDescent="0.25">
      <c r="A14" s="57" t="s">
        <v>76</v>
      </c>
      <c r="B14" s="58" t="s">
        <v>77</v>
      </c>
      <c r="C14" s="56" t="s">
        <v>60</v>
      </c>
      <c r="D14" s="56" t="s">
        <v>61</v>
      </c>
      <c r="E14" s="56" t="s">
        <v>196</v>
      </c>
      <c r="F14" s="56" t="s">
        <v>62</v>
      </c>
      <c r="G14" s="56" t="s">
        <v>60</v>
      </c>
      <c r="H14" s="56" t="s">
        <v>60</v>
      </c>
      <c r="I14" s="56" t="s">
        <v>75</v>
      </c>
      <c r="J14" s="56" t="s">
        <v>61</v>
      </c>
      <c r="K14" s="76">
        <f>K15+K25+K21</f>
        <v>43256041.140000001</v>
      </c>
      <c r="L14" s="63">
        <v>45320000</v>
      </c>
      <c r="M14" s="59">
        <v>47576800</v>
      </c>
      <c r="N14" s="52"/>
    </row>
    <row r="15" spans="1:15" ht="15" x14ac:dyDescent="0.25">
      <c r="A15" s="57" t="s">
        <v>78</v>
      </c>
      <c r="B15" s="58" t="s">
        <v>79</v>
      </c>
      <c r="C15" s="56" t="s">
        <v>80</v>
      </c>
      <c r="D15" s="56" t="s">
        <v>61</v>
      </c>
      <c r="E15" s="56" t="s">
        <v>196</v>
      </c>
      <c r="F15" s="56" t="s">
        <v>62</v>
      </c>
      <c r="G15" s="56" t="s">
        <v>60</v>
      </c>
      <c r="H15" s="56" t="s">
        <v>60</v>
      </c>
      <c r="I15" s="56" t="s">
        <v>75</v>
      </c>
      <c r="J15" s="56" t="s">
        <v>61</v>
      </c>
      <c r="K15" s="76">
        <f>K17+K18+K19+K20</f>
        <v>33080700</v>
      </c>
      <c r="L15" s="63">
        <v>34808000</v>
      </c>
      <c r="M15" s="59">
        <v>36541200</v>
      </c>
      <c r="N15" s="52"/>
    </row>
    <row r="16" spans="1:15" ht="15" x14ac:dyDescent="0.25">
      <c r="A16" s="57" t="s">
        <v>81</v>
      </c>
      <c r="B16" s="58"/>
      <c r="C16" s="56" t="s">
        <v>80</v>
      </c>
      <c r="D16" s="56" t="s">
        <v>61</v>
      </c>
      <c r="E16" s="56" t="s">
        <v>196</v>
      </c>
      <c r="F16" s="56" t="s">
        <v>62</v>
      </c>
      <c r="G16" s="56" t="s">
        <v>60</v>
      </c>
      <c r="H16" s="56" t="s">
        <v>60</v>
      </c>
      <c r="I16" s="56" t="s">
        <v>75</v>
      </c>
      <c r="J16" s="56" t="s">
        <v>61</v>
      </c>
      <c r="K16" s="76">
        <f>K17</f>
        <v>31532300</v>
      </c>
      <c r="L16" s="63">
        <v>34808000</v>
      </c>
      <c r="M16" s="59">
        <v>36541200</v>
      </c>
      <c r="N16" s="52"/>
      <c r="O16" s="25"/>
    </row>
    <row r="17" spans="1:15" ht="15" x14ac:dyDescent="0.25">
      <c r="A17" s="61" t="s">
        <v>82</v>
      </c>
      <c r="B17" s="58"/>
      <c r="C17" s="56" t="s">
        <v>80</v>
      </c>
      <c r="D17" s="56" t="s">
        <v>61</v>
      </c>
      <c r="E17" s="56" t="s">
        <v>196</v>
      </c>
      <c r="F17" s="56" t="s">
        <v>35</v>
      </c>
      <c r="G17" s="56" t="s">
        <v>60</v>
      </c>
      <c r="H17" s="56" t="s">
        <v>60</v>
      </c>
      <c r="I17" s="56" t="s">
        <v>75</v>
      </c>
      <c r="J17" s="56" t="s">
        <v>61</v>
      </c>
      <c r="K17" s="76">
        <f>32498700-45000+25500-916900-30000</f>
        <v>31532300</v>
      </c>
      <c r="L17" s="63">
        <v>34284200</v>
      </c>
      <c r="M17" s="59">
        <v>36002500</v>
      </c>
      <c r="N17" s="52"/>
    </row>
    <row r="18" spans="1:15" ht="23.25" x14ac:dyDescent="0.25">
      <c r="A18" s="61" t="s">
        <v>218</v>
      </c>
      <c r="B18" s="58"/>
      <c r="C18" s="56" t="s">
        <v>80</v>
      </c>
      <c r="D18" s="56" t="s">
        <v>61</v>
      </c>
      <c r="E18" s="56" t="s">
        <v>196</v>
      </c>
      <c r="F18" s="56" t="s">
        <v>35</v>
      </c>
      <c r="G18" s="56" t="s">
        <v>60</v>
      </c>
      <c r="H18" s="56" t="s">
        <v>60</v>
      </c>
      <c r="I18" s="56" t="s">
        <v>75</v>
      </c>
      <c r="J18" s="56" t="s">
        <v>61</v>
      </c>
      <c r="K18" s="76">
        <f>426500+916900</f>
        <v>1343400</v>
      </c>
      <c r="L18" s="63">
        <v>453800</v>
      </c>
      <c r="M18" s="59">
        <v>468700</v>
      </c>
      <c r="N18" s="52"/>
    </row>
    <row r="19" spans="1:15" ht="23.25" x14ac:dyDescent="0.25">
      <c r="A19" s="61" t="s">
        <v>209</v>
      </c>
      <c r="B19" s="58"/>
      <c r="C19" s="56" t="s">
        <v>80</v>
      </c>
      <c r="D19" s="56" t="s">
        <v>61</v>
      </c>
      <c r="E19" s="56" t="s">
        <v>196</v>
      </c>
      <c r="F19" s="56" t="s">
        <v>35</v>
      </c>
      <c r="G19" s="56" t="s">
        <v>60</v>
      </c>
      <c r="H19" s="56" t="s">
        <v>60</v>
      </c>
      <c r="I19" s="56" t="s">
        <v>75</v>
      </c>
      <c r="J19" s="56" t="s">
        <v>61</v>
      </c>
      <c r="K19" s="76">
        <f>70000+45000+30000</f>
        <v>145000</v>
      </c>
      <c r="L19" s="63">
        <v>70000</v>
      </c>
      <c r="M19" s="59">
        <v>70000</v>
      </c>
      <c r="N19" s="52"/>
      <c r="O19" s="25"/>
    </row>
    <row r="20" spans="1:15" ht="23.25" x14ac:dyDescent="0.25">
      <c r="A20" s="61" t="s">
        <v>208</v>
      </c>
      <c r="B20" s="58"/>
      <c r="C20" s="56" t="s">
        <v>80</v>
      </c>
      <c r="D20" s="56" t="s">
        <v>61</v>
      </c>
      <c r="E20" s="56"/>
      <c r="F20" s="56"/>
      <c r="G20" s="56"/>
      <c r="H20" s="56"/>
      <c r="I20" s="56"/>
      <c r="J20" s="56"/>
      <c r="K20" s="76">
        <v>60000</v>
      </c>
      <c r="L20" s="63"/>
      <c r="M20" s="59"/>
      <c r="N20" s="52"/>
      <c r="O20" s="25"/>
    </row>
    <row r="21" spans="1:15" ht="23.25" x14ac:dyDescent="0.25">
      <c r="A21" s="57" t="s">
        <v>200</v>
      </c>
      <c r="B21" s="58" t="s">
        <v>201</v>
      </c>
      <c r="C21" s="56" t="s">
        <v>202</v>
      </c>
      <c r="D21" s="56" t="s">
        <v>61</v>
      </c>
      <c r="E21" s="56" t="s">
        <v>196</v>
      </c>
      <c r="F21" s="56" t="s">
        <v>62</v>
      </c>
      <c r="G21" s="56" t="s">
        <v>60</v>
      </c>
      <c r="H21" s="56" t="s">
        <v>60</v>
      </c>
      <c r="I21" s="56" t="s">
        <v>75</v>
      </c>
      <c r="J21" s="56" t="s">
        <v>61</v>
      </c>
      <c r="K21" s="76">
        <f>K22+K23+K24</f>
        <v>203141.14</v>
      </c>
      <c r="L21" s="63"/>
      <c r="M21" s="59"/>
      <c r="N21" s="52"/>
    </row>
    <row r="22" spans="1:15" ht="15" x14ac:dyDescent="0.25">
      <c r="A22" s="57" t="s">
        <v>203</v>
      </c>
      <c r="B22" s="58"/>
      <c r="C22" s="56" t="s">
        <v>202</v>
      </c>
      <c r="D22" s="56" t="s">
        <v>61</v>
      </c>
      <c r="E22" s="56" t="s">
        <v>196</v>
      </c>
      <c r="F22" s="56" t="s">
        <v>35</v>
      </c>
      <c r="G22" s="56" t="s">
        <v>60</v>
      </c>
      <c r="H22" s="56" t="s">
        <v>60</v>
      </c>
      <c r="I22" s="56" t="s">
        <v>75</v>
      </c>
      <c r="J22" s="56" t="s">
        <v>61</v>
      </c>
      <c r="K22" s="76">
        <f>3500+2500+700</f>
        <v>6700</v>
      </c>
      <c r="L22" s="63"/>
      <c r="M22" s="59"/>
      <c r="N22" s="52"/>
    </row>
    <row r="23" spans="1:15" ht="15" x14ac:dyDescent="0.25">
      <c r="A23" s="57" t="s">
        <v>204</v>
      </c>
      <c r="B23" s="58"/>
      <c r="C23" s="56" t="s">
        <v>202</v>
      </c>
      <c r="D23" s="56" t="s">
        <v>61</v>
      </c>
      <c r="E23" s="56" t="s">
        <v>196</v>
      </c>
      <c r="F23" s="56" t="s">
        <v>35</v>
      </c>
      <c r="G23" s="56" t="s">
        <v>60</v>
      </c>
      <c r="H23" s="56" t="s">
        <v>60</v>
      </c>
      <c r="I23" s="56" t="s">
        <v>75</v>
      </c>
      <c r="J23" s="56" t="s">
        <v>61</v>
      </c>
      <c r="K23" s="76">
        <f>34241.14+26700+27700</f>
        <v>88641.14</v>
      </c>
      <c r="L23" s="63"/>
      <c r="M23" s="59"/>
      <c r="N23" s="52"/>
    </row>
    <row r="24" spans="1:15" ht="15" x14ac:dyDescent="0.25">
      <c r="A24" s="61" t="s">
        <v>205</v>
      </c>
      <c r="B24" s="58"/>
      <c r="C24" s="56" t="s">
        <v>202</v>
      </c>
      <c r="D24" s="56" t="s">
        <v>61</v>
      </c>
      <c r="E24" s="56" t="s">
        <v>196</v>
      </c>
      <c r="F24" s="56" t="s">
        <v>35</v>
      </c>
      <c r="G24" s="56" t="s">
        <v>60</v>
      </c>
      <c r="H24" s="56" t="s">
        <v>60</v>
      </c>
      <c r="I24" s="56" t="s">
        <v>75</v>
      </c>
      <c r="J24" s="56" t="s">
        <v>61</v>
      </c>
      <c r="K24" s="76">
        <f>56200+30600+21000</f>
        <v>107800</v>
      </c>
      <c r="L24" s="63"/>
      <c r="M24" s="59"/>
      <c r="N24" s="52"/>
    </row>
    <row r="25" spans="1:15" ht="34.5" x14ac:dyDescent="0.25">
      <c r="A25" s="57" t="s">
        <v>83</v>
      </c>
      <c r="B25" s="58" t="s">
        <v>84</v>
      </c>
      <c r="C25" s="56" t="s">
        <v>85</v>
      </c>
      <c r="D25" s="56" t="s">
        <v>61</v>
      </c>
      <c r="E25" s="56" t="s">
        <v>196</v>
      </c>
      <c r="F25" s="56" t="s">
        <v>62</v>
      </c>
      <c r="G25" s="56" t="s">
        <v>60</v>
      </c>
      <c r="H25" s="56" t="s">
        <v>60</v>
      </c>
      <c r="I25" s="56" t="s">
        <v>75</v>
      </c>
      <c r="J25" s="56" t="s">
        <v>61</v>
      </c>
      <c r="K25" s="76">
        <f>K26</f>
        <v>9972200</v>
      </c>
      <c r="L25" s="63">
        <v>10512000</v>
      </c>
      <c r="M25" s="59">
        <v>11035600</v>
      </c>
      <c r="N25" s="52"/>
      <c r="O25" s="25">
        <f>K5+K7-K13</f>
        <v>0</v>
      </c>
    </row>
    <row r="26" spans="1:15" ht="15" x14ac:dyDescent="0.25">
      <c r="A26" s="57" t="s">
        <v>86</v>
      </c>
      <c r="B26" s="58"/>
      <c r="C26" s="56" t="s">
        <v>85</v>
      </c>
      <c r="D26" s="56" t="s">
        <v>61</v>
      </c>
      <c r="E26" s="56" t="s">
        <v>196</v>
      </c>
      <c r="F26" s="56" t="s">
        <v>35</v>
      </c>
      <c r="G26" s="56" t="s">
        <v>60</v>
      </c>
      <c r="H26" s="56" t="s">
        <v>60</v>
      </c>
      <c r="I26" s="56" t="s">
        <v>75</v>
      </c>
      <c r="J26" s="56" t="s">
        <v>61</v>
      </c>
      <c r="K26" s="76">
        <f>9964500+7700</f>
        <v>9972200</v>
      </c>
      <c r="L26" s="63">
        <v>10512000</v>
      </c>
      <c r="M26" s="59">
        <v>11035600</v>
      </c>
      <c r="N26" s="52"/>
    </row>
    <row r="27" spans="1:15" ht="23.25" x14ac:dyDescent="0.25">
      <c r="A27" s="61" t="s">
        <v>210</v>
      </c>
      <c r="B27" s="58"/>
      <c r="C27" s="56" t="s">
        <v>211</v>
      </c>
      <c r="D27" s="56" t="s">
        <v>61</v>
      </c>
      <c r="E27" s="56"/>
      <c r="F27" s="56"/>
      <c r="G27" s="56"/>
      <c r="H27" s="56"/>
      <c r="I27" s="56"/>
      <c r="J27" s="56"/>
      <c r="K27" s="63">
        <f>40000+700</f>
        <v>40700</v>
      </c>
      <c r="L27" s="63"/>
      <c r="M27" s="59"/>
      <c r="N27" s="52"/>
    </row>
    <row r="28" spans="1:15" ht="15" x14ac:dyDescent="0.25">
      <c r="A28" s="57" t="s">
        <v>120</v>
      </c>
      <c r="B28" s="58" t="s">
        <v>121</v>
      </c>
      <c r="C28" s="56" t="s">
        <v>122</v>
      </c>
      <c r="D28" s="56" t="s">
        <v>61</v>
      </c>
      <c r="E28" s="56" t="s">
        <v>196</v>
      </c>
      <c r="F28" s="56" t="s">
        <v>62</v>
      </c>
      <c r="G28" s="56" t="s">
        <v>60</v>
      </c>
      <c r="H28" s="56" t="s">
        <v>60</v>
      </c>
      <c r="I28" s="56" t="s">
        <v>75</v>
      </c>
      <c r="J28" s="56" t="s">
        <v>61</v>
      </c>
      <c r="K28" s="76">
        <v>76400</v>
      </c>
      <c r="L28" s="63">
        <v>72700</v>
      </c>
      <c r="M28" s="59">
        <v>69000</v>
      </c>
      <c r="N28" s="52"/>
    </row>
    <row r="29" spans="1:15" ht="15" x14ac:dyDescent="0.25">
      <c r="A29" s="57" t="s">
        <v>123</v>
      </c>
      <c r="B29" s="58"/>
      <c r="C29" s="56" t="s">
        <v>124</v>
      </c>
      <c r="D29" s="56" t="s">
        <v>61</v>
      </c>
      <c r="E29" s="56" t="s">
        <v>196</v>
      </c>
      <c r="F29" s="56" t="s">
        <v>35</v>
      </c>
      <c r="G29" s="56" t="s">
        <v>60</v>
      </c>
      <c r="H29" s="56" t="s">
        <v>60</v>
      </c>
      <c r="I29" s="56" t="s">
        <v>75</v>
      </c>
      <c r="J29" s="56" t="s">
        <v>61</v>
      </c>
      <c r="K29" s="76">
        <v>62600</v>
      </c>
      <c r="L29" s="63">
        <v>58900</v>
      </c>
      <c r="M29" s="59">
        <v>55200</v>
      </c>
      <c r="N29" s="52"/>
    </row>
    <row r="30" spans="1:15" ht="34.5" x14ac:dyDescent="0.25">
      <c r="A30" s="57" t="s">
        <v>125</v>
      </c>
      <c r="B30" s="58"/>
      <c r="C30" s="56" t="s">
        <v>126</v>
      </c>
      <c r="D30" s="56" t="s">
        <v>61</v>
      </c>
      <c r="E30" s="56" t="s">
        <v>196</v>
      </c>
      <c r="F30" s="56" t="s">
        <v>35</v>
      </c>
      <c r="G30" s="56" t="s">
        <v>60</v>
      </c>
      <c r="H30" s="56" t="s">
        <v>60</v>
      </c>
      <c r="I30" s="56" t="s">
        <v>75</v>
      </c>
      <c r="J30" s="56" t="s">
        <v>61</v>
      </c>
      <c r="K30" s="76">
        <v>13800</v>
      </c>
      <c r="L30" s="63">
        <v>13800</v>
      </c>
      <c r="M30" s="59">
        <v>13800</v>
      </c>
      <c r="N30" s="52"/>
    </row>
    <row r="31" spans="1:15" ht="15" x14ac:dyDescent="0.25">
      <c r="A31" s="57" t="s">
        <v>87</v>
      </c>
      <c r="B31" s="58" t="s">
        <v>88</v>
      </c>
      <c r="C31" s="56" t="s">
        <v>60</v>
      </c>
      <c r="D31" s="56" t="s">
        <v>61</v>
      </c>
      <c r="E31" s="56" t="s">
        <v>196</v>
      </c>
      <c r="F31" s="56" t="s">
        <v>62</v>
      </c>
      <c r="G31" s="56" t="s">
        <v>60</v>
      </c>
      <c r="H31" s="56" t="s">
        <v>60</v>
      </c>
      <c r="I31" s="56" t="s">
        <v>63</v>
      </c>
      <c r="J31" s="56" t="s">
        <v>61</v>
      </c>
      <c r="K31" s="59">
        <f>K33+K36+K42+K47+K48+K54+K55+K58+K59+K60+K61+K62</f>
        <v>12499071.42</v>
      </c>
      <c r="L31" s="63">
        <v>11884400</v>
      </c>
      <c r="M31" s="59">
        <v>12531500</v>
      </c>
      <c r="N31" s="52"/>
      <c r="O31" s="25">
        <f>K31-'ФХД_ Сведения по выплатам на з'!CY7</f>
        <v>0</v>
      </c>
    </row>
    <row r="32" spans="1:15" ht="15" x14ac:dyDescent="0.25">
      <c r="A32" s="57" t="s">
        <v>89</v>
      </c>
      <c r="B32" s="58" t="s">
        <v>90</v>
      </c>
      <c r="C32" s="56" t="s">
        <v>91</v>
      </c>
      <c r="D32" s="56" t="s">
        <v>61</v>
      </c>
      <c r="E32" s="56" t="s">
        <v>196</v>
      </c>
      <c r="F32" s="56" t="s">
        <v>62</v>
      </c>
      <c r="G32" s="56" t="s">
        <v>60</v>
      </c>
      <c r="H32" s="56" t="s">
        <v>60</v>
      </c>
      <c r="I32" s="56" t="s">
        <v>63</v>
      </c>
      <c r="J32" s="56" t="s">
        <v>61</v>
      </c>
      <c r="K32" s="63">
        <f>K31</f>
        <v>12499071.42</v>
      </c>
      <c r="L32" s="63">
        <v>11884400</v>
      </c>
      <c r="M32" s="59">
        <v>12531500</v>
      </c>
      <c r="N32" s="52"/>
      <c r="O32" s="25">
        <f>K32-K43-K41-K40</f>
        <v>10425871.42</v>
      </c>
    </row>
    <row r="33" spans="1:15" ht="15" x14ac:dyDescent="0.25">
      <c r="A33" s="57" t="s">
        <v>92</v>
      </c>
      <c r="B33" s="58"/>
      <c r="C33" s="56" t="s">
        <v>60</v>
      </c>
      <c r="D33" s="56" t="s">
        <v>61</v>
      </c>
      <c r="E33" s="56" t="s">
        <v>196</v>
      </c>
      <c r="F33" s="56" t="s">
        <v>62</v>
      </c>
      <c r="G33" s="56" t="s">
        <v>60</v>
      </c>
      <c r="H33" s="56" t="s">
        <v>60</v>
      </c>
      <c r="I33" s="56" t="s">
        <v>75</v>
      </c>
      <c r="J33" s="56" t="s">
        <v>61</v>
      </c>
      <c r="K33" s="76">
        <f>K34+K35</f>
        <v>95000</v>
      </c>
      <c r="L33" s="63">
        <v>95000</v>
      </c>
      <c r="M33" s="59">
        <v>95000</v>
      </c>
      <c r="N33" s="52"/>
    </row>
    <row r="34" spans="1:15" ht="15" x14ac:dyDescent="0.25">
      <c r="A34" s="57" t="s">
        <v>93</v>
      </c>
      <c r="B34" s="58"/>
      <c r="C34" s="56" t="s">
        <v>91</v>
      </c>
      <c r="D34" s="56" t="s">
        <v>61</v>
      </c>
      <c r="E34" s="56" t="s">
        <v>196</v>
      </c>
      <c r="F34" s="56" t="s">
        <v>35</v>
      </c>
      <c r="G34" s="56" t="s">
        <v>60</v>
      </c>
      <c r="H34" s="56" t="s">
        <v>60</v>
      </c>
      <c r="I34" s="56" t="s">
        <v>75</v>
      </c>
      <c r="J34" s="56" t="s">
        <v>61</v>
      </c>
      <c r="K34" s="76">
        <v>60720</v>
      </c>
      <c r="L34" s="63">
        <v>60720</v>
      </c>
      <c r="M34" s="59">
        <v>60720</v>
      </c>
      <c r="N34" s="52"/>
    </row>
    <row r="35" spans="1:15" ht="15" x14ac:dyDescent="0.25">
      <c r="A35" s="57" t="s">
        <v>94</v>
      </c>
      <c r="B35" s="58"/>
      <c r="C35" s="56" t="s">
        <v>91</v>
      </c>
      <c r="D35" s="56" t="s">
        <v>61</v>
      </c>
      <c r="E35" s="56" t="s">
        <v>196</v>
      </c>
      <c r="F35" s="56" t="s">
        <v>35</v>
      </c>
      <c r="G35" s="56" t="s">
        <v>60</v>
      </c>
      <c r="H35" s="56" t="s">
        <v>60</v>
      </c>
      <c r="I35" s="56" t="s">
        <v>75</v>
      </c>
      <c r="J35" s="56" t="s">
        <v>61</v>
      </c>
      <c r="K35" s="76">
        <v>34280</v>
      </c>
      <c r="L35" s="63">
        <v>34280</v>
      </c>
      <c r="M35" s="59">
        <v>34280</v>
      </c>
      <c r="N35" s="52"/>
    </row>
    <row r="36" spans="1:15" ht="15" x14ac:dyDescent="0.25">
      <c r="A36" s="57" t="s">
        <v>95</v>
      </c>
      <c r="B36" s="58"/>
      <c r="C36" s="56" t="s">
        <v>60</v>
      </c>
      <c r="D36" s="56" t="s">
        <v>61</v>
      </c>
      <c r="E36" s="56" t="s">
        <v>196</v>
      </c>
      <c r="F36" s="56" t="s">
        <v>62</v>
      </c>
      <c r="G36" s="56" t="s">
        <v>60</v>
      </c>
      <c r="H36" s="56" t="s">
        <v>60</v>
      </c>
      <c r="I36" s="56" t="s">
        <v>75</v>
      </c>
      <c r="J36" s="56" t="s">
        <v>61</v>
      </c>
      <c r="K36" s="77">
        <f>K37+K39+K40+K41</f>
        <v>2363900</v>
      </c>
      <c r="L36" s="72">
        <v>2019600</v>
      </c>
      <c r="M36" s="66">
        <v>2324700</v>
      </c>
      <c r="N36" s="52"/>
    </row>
    <row r="37" spans="1:15" ht="15" x14ac:dyDescent="0.25">
      <c r="A37" s="57" t="s">
        <v>96</v>
      </c>
      <c r="B37" s="58"/>
      <c r="C37" s="56" t="s">
        <v>91</v>
      </c>
      <c r="D37" s="56" t="s">
        <v>61</v>
      </c>
      <c r="E37" s="56" t="s">
        <v>196</v>
      </c>
      <c r="F37" s="56" t="s">
        <v>35</v>
      </c>
      <c r="G37" s="56" t="s">
        <v>60</v>
      </c>
      <c r="H37" s="56" t="s">
        <v>60</v>
      </c>
      <c r="I37" s="56" t="s">
        <v>75</v>
      </c>
      <c r="J37" s="56" t="s">
        <v>61</v>
      </c>
      <c r="K37" s="77">
        <v>346100</v>
      </c>
      <c r="L37" s="73"/>
      <c r="M37" s="62"/>
      <c r="N37" s="52"/>
    </row>
    <row r="38" spans="1:15" ht="15" x14ac:dyDescent="0.25">
      <c r="A38" s="57" t="s">
        <v>96</v>
      </c>
      <c r="B38" s="58"/>
      <c r="C38" s="65" t="s">
        <v>99</v>
      </c>
      <c r="D38" s="56" t="s">
        <v>61</v>
      </c>
      <c r="E38" s="56"/>
      <c r="F38" s="56"/>
      <c r="G38" s="56"/>
      <c r="H38" s="56"/>
      <c r="I38" s="56"/>
      <c r="J38" s="56"/>
      <c r="K38" s="77"/>
      <c r="L38" s="72">
        <v>250000</v>
      </c>
      <c r="M38" s="66">
        <v>260000</v>
      </c>
      <c r="N38" s="52"/>
    </row>
    <row r="39" spans="1:15" ht="15" x14ac:dyDescent="0.25">
      <c r="A39" s="57" t="s">
        <v>97</v>
      </c>
      <c r="B39" s="58"/>
      <c r="C39" s="56" t="s">
        <v>91</v>
      </c>
      <c r="D39" s="56" t="s">
        <v>61</v>
      </c>
      <c r="E39" s="56" t="s">
        <v>196</v>
      </c>
      <c r="F39" s="56" t="s">
        <v>35</v>
      </c>
      <c r="G39" s="56" t="s">
        <v>60</v>
      </c>
      <c r="H39" s="56" t="s">
        <v>60</v>
      </c>
      <c r="I39" s="56" t="s">
        <v>75</v>
      </c>
      <c r="J39" s="56" t="s">
        <v>61</v>
      </c>
      <c r="K39" s="77">
        <v>44600</v>
      </c>
      <c r="L39" s="63"/>
      <c r="M39" s="59">
        <v>44600</v>
      </c>
      <c r="N39" s="52"/>
    </row>
    <row r="40" spans="1:15" ht="15" x14ac:dyDescent="0.25">
      <c r="A40" s="57" t="s">
        <v>98</v>
      </c>
      <c r="B40" s="58"/>
      <c r="C40" s="56" t="s">
        <v>99</v>
      </c>
      <c r="D40" s="56" t="s">
        <v>61</v>
      </c>
      <c r="E40" s="56" t="s">
        <v>196</v>
      </c>
      <c r="F40" s="56" t="s">
        <v>35</v>
      </c>
      <c r="G40" s="56" t="s">
        <v>60</v>
      </c>
      <c r="H40" s="56" t="s">
        <v>60</v>
      </c>
      <c r="I40" s="56" t="s">
        <v>75</v>
      </c>
      <c r="J40" s="56" t="s">
        <v>61</v>
      </c>
      <c r="K40" s="77">
        <v>700000</v>
      </c>
      <c r="L40" s="63">
        <v>600000</v>
      </c>
      <c r="M40" s="59">
        <v>700000</v>
      </c>
      <c r="N40" s="52"/>
    </row>
    <row r="41" spans="1:15" ht="15" x14ac:dyDescent="0.25">
      <c r="A41" s="57" t="s">
        <v>100</v>
      </c>
      <c r="B41" s="58"/>
      <c r="C41" s="56" t="s">
        <v>99</v>
      </c>
      <c r="D41" s="56" t="s">
        <v>61</v>
      </c>
      <c r="E41" s="56" t="s">
        <v>196</v>
      </c>
      <c r="F41" s="56" t="s">
        <v>35</v>
      </c>
      <c r="G41" s="56" t="s">
        <v>60</v>
      </c>
      <c r="H41" s="56" t="s">
        <v>60</v>
      </c>
      <c r="I41" s="56" t="s">
        <v>75</v>
      </c>
      <c r="J41" s="56" t="s">
        <v>61</v>
      </c>
      <c r="K41" s="77">
        <v>1273200</v>
      </c>
      <c r="L41" s="63">
        <v>1125000</v>
      </c>
      <c r="M41" s="59">
        <v>1320100</v>
      </c>
      <c r="N41" s="52"/>
    </row>
    <row r="42" spans="1:15" ht="15" x14ac:dyDescent="0.25">
      <c r="A42" s="57" t="s">
        <v>101</v>
      </c>
      <c r="B42" s="58"/>
      <c r="C42" s="56" t="s">
        <v>60</v>
      </c>
      <c r="D42" s="56" t="s">
        <v>61</v>
      </c>
      <c r="E42" s="56" t="s">
        <v>196</v>
      </c>
      <c r="F42" s="56" t="s">
        <v>62</v>
      </c>
      <c r="G42" s="56" t="s">
        <v>60</v>
      </c>
      <c r="H42" s="56" t="s">
        <v>60</v>
      </c>
      <c r="I42" s="56" t="s">
        <v>75</v>
      </c>
      <c r="J42" s="56" t="s">
        <v>61</v>
      </c>
      <c r="K42" s="77">
        <f>K43+K44+K45+K46</f>
        <v>2159800</v>
      </c>
      <c r="L42" s="63">
        <v>2902200</v>
      </c>
      <c r="M42" s="59">
        <v>2902200</v>
      </c>
      <c r="N42" s="52"/>
    </row>
    <row r="43" spans="1:15" ht="15" x14ac:dyDescent="0.25">
      <c r="A43" s="57" t="s">
        <v>102</v>
      </c>
      <c r="B43" s="58"/>
      <c r="C43" s="56" t="s">
        <v>197</v>
      </c>
      <c r="D43" s="56" t="s">
        <v>61</v>
      </c>
      <c r="E43" s="56" t="s">
        <v>196</v>
      </c>
      <c r="F43" s="56" t="s">
        <v>36</v>
      </c>
      <c r="G43" s="56" t="s">
        <v>60</v>
      </c>
      <c r="H43" s="56" t="s">
        <v>60</v>
      </c>
      <c r="I43" s="56" t="s">
        <v>75</v>
      </c>
      <c r="J43" s="56" t="s">
        <v>61</v>
      </c>
      <c r="K43" s="77">
        <v>100000</v>
      </c>
      <c r="L43" s="63"/>
      <c r="M43" s="59"/>
      <c r="N43" s="52"/>
    </row>
    <row r="44" spans="1:15" ht="15" x14ac:dyDescent="0.25">
      <c r="A44" s="57" t="s">
        <v>102</v>
      </c>
      <c r="B44" s="58"/>
      <c r="C44" s="56" t="s">
        <v>91</v>
      </c>
      <c r="D44" s="56" t="s">
        <v>61</v>
      </c>
      <c r="E44" s="56" t="s">
        <v>196</v>
      </c>
      <c r="F44" s="56" t="s">
        <v>35</v>
      </c>
      <c r="G44" s="56" t="s">
        <v>60</v>
      </c>
      <c r="H44" s="56" t="s">
        <v>60</v>
      </c>
      <c r="I44" s="56" t="s">
        <v>75</v>
      </c>
      <c r="J44" s="56" t="s">
        <v>61</v>
      </c>
      <c r="K44" s="77">
        <f>397600-20200-9800+22000</f>
        <v>389600</v>
      </c>
      <c r="L44" s="63">
        <v>327400</v>
      </c>
      <c r="M44" s="59">
        <v>327400</v>
      </c>
      <c r="N44" s="52"/>
    </row>
    <row r="45" spans="1:15" ht="15" x14ac:dyDescent="0.25">
      <c r="A45" s="57" t="s">
        <v>102</v>
      </c>
      <c r="B45" s="58"/>
      <c r="C45" s="56" t="s">
        <v>91</v>
      </c>
      <c r="D45" s="56" t="s">
        <v>61</v>
      </c>
      <c r="E45" s="56" t="s">
        <v>196</v>
      </c>
      <c r="F45" s="56" t="s">
        <v>36</v>
      </c>
      <c r="G45" s="56" t="s">
        <v>60</v>
      </c>
      <c r="H45" s="56" t="s">
        <v>60</v>
      </c>
      <c r="I45" s="56" t="s">
        <v>75</v>
      </c>
      <c r="J45" s="56" t="s">
        <v>61</v>
      </c>
      <c r="K45" s="77">
        <v>136100</v>
      </c>
      <c r="L45" s="63">
        <v>136100</v>
      </c>
      <c r="M45" s="59">
        <v>136100</v>
      </c>
      <c r="N45" s="52"/>
      <c r="O45" s="25">
        <f>K13-K11-K12+124-K64</f>
        <v>54757490.380000003</v>
      </c>
    </row>
    <row r="46" spans="1:15" ht="15" x14ac:dyDescent="0.25">
      <c r="A46" s="61" t="s">
        <v>103</v>
      </c>
      <c r="B46" s="58"/>
      <c r="C46" s="56" t="s">
        <v>91</v>
      </c>
      <c r="D46" s="56" t="s">
        <v>61</v>
      </c>
      <c r="E46" s="56" t="s">
        <v>196</v>
      </c>
      <c r="F46" s="56" t="s">
        <v>35</v>
      </c>
      <c r="G46" s="56" t="s">
        <v>60</v>
      </c>
      <c r="H46" s="56" t="s">
        <v>60</v>
      </c>
      <c r="I46" s="56" t="s">
        <v>75</v>
      </c>
      <c r="J46" s="56" t="s">
        <v>61</v>
      </c>
      <c r="K46" s="77">
        <f>2338700-81500-700-673000-49400</f>
        <v>1534100</v>
      </c>
      <c r="L46" s="63">
        <v>2438700</v>
      </c>
      <c r="M46" s="59">
        <v>2438700</v>
      </c>
      <c r="N46" s="52"/>
    </row>
    <row r="47" spans="1:15" ht="15" x14ac:dyDescent="0.25">
      <c r="A47" s="57" t="s">
        <v>104</v>
      </c>
      <c r="B47" s="58"/>
      <c r="C47" s="56" t="s">
        <v>91</v>
      </c>
      <c r="D47" s="56" t="s">
        <v>61</v>
      </c>
      <c r="E47" s="56" t="s">
        <v>196</v>
      </c>
      <c r="F47" s="56" t="s">
        <v>35</v>
      </c>
      <c r="G47" s="56" t="s">
        <v>60</v>
      </c>
      <c r="H47" s="56" t="s">
        <v>60</v>
      </c>
      <c r="I47" s="56" t="s">
        <v>75</v>
      </c>
      <c r="J47" s="56" t="s">
        <v>61</v>
      </c>
      <c r="K47" s="77">
        <v>40000</v>
      </c>
      <c r="L47" s="63">
        <v>40000</v>
      </c>
      <c r="M47" s="59">
        <v>40000</v>
      </c>
      <c r="N47" s="52"/>
    </row>
    <row r="48" spans="1:15" ht="15" x14ac:dyDescent="0.25">
      <c r="A48" s="57" t="s">
        <v>105</v>
      </c>
      <c r="B48" s="58"/>
      <c r="C48" s="56" t="s">
        <v>91</v>
      </c>
      <c r="D48" s="56" t="s">
        <v>61</v>
      </c>
      <c r="E48" s="56" t="s">
        <v>196</v>
      </c>
      <c r="F48" s="56" t="s">
        <v>62</v>
      </c>
      <c r="G48" s="56" t="s">
        <v>60</v>
      </c>
      <c r="H48" s="56" t="s">
        <v>60</v>
      </c>
      <c r="I48" s="56" t="s">
        <v>75</v>
      </c>
      <c r="J48" s="56" t="s">
        <v>61</v>
      </c>
      <c r="K48" s="77">
        <f>K49+K50+K51+K52+K53</f>
        <v>2240200</v>
      </c>
      <c r="L48" s="63">
        <v>1199100</v>
      </c>
      <c r="M48" s="59">
        <v>1099100</v>
      </c>
      <c r="N48" s="52"/>
    </row>
    <row r="49" spans="1:14" ht="15" x14ac:dyDescent="0.25">
      <c r="A49" s="57" t="s">
        <v>106</v>
      </c>
      <c r="B49" s="58"/>
      <c r="C49" s="56" t="s">
        <v>91</v>
      </c>
      <c r="D49" s="56" t="s">
        <v>61</v>
      </c>
      <c r="E49" s="56" t="s">
        <v>196</v>
      </c>
      <c r="F49" s="56" t="s">
        <v>35</v>
      </c>
      <c r="G49" s="56" t="s">
        <v>60</v>
      </c>
      <c r="H49" s="56" t="s">
        <v>60</v>
      </c>
      <c r="I49" s="56" t="s">
        <v>75</v>
      </c>
      <c r="J49" s="56" t="s">
        <v>61</v>
      </c>
      <c r="K49" s="77">
        <f>400000+193700+651000</f>
        <v>1244700</v>
      </c>
      <c r="L49" s="63">
        <v>400000</v>
      </c>
      <c r="M49" s="59">
        <v>300000</v>
      </c>
      <c r="N49" s="52"/>
    </row>
    <row r="50" spans="1:14" ht="15" x14ac:dyDescent="0.25">
      <c r="A50" s="57" t="s">
        <v>107</v>
      </c>
      <c r="B50" s="58"/>
      <c r="C50" s="56" t="s">
        <v>91</v>
      </c>
      <c r="D50" s="56" t="s">
        <v>61</v>
      </c>
      <c r="E50" s="56" t="s">
        <v>196</v>
      </c>
      <c r="F50" s="56" t="s">
        <v>35</v>
      </c>
      <c r="G50" s="56" t="s">
        <v>60</v>
      </c>
      <c r="H50" s="56" t="s">
        <v>60</v>
      </c>
      <c r="I50" s="56" t="s">
        <v>75</v>
      </c>
      <c r="J50" s="56" t="s">
        <v>61</v>
      </c>
      <c r="K50" s="77">
        <v>652700</v>
      </c>
      <c r="L50" s="63">
        <v>487700</v>
      </c>
      <c r="M50" s="59">
        <v>487700</v>
      </c>
      <c r="N50" s="52"/>
    </row>
    <row r="51" spans="1:14" ht="15" x14ac:dyDescent="0.25">
      <c r="A51" s="57" t="s">
        <v>108</v>
      </c>
      <c r="B51" s="58"/>
      <c r="C51" s="56" t="s">
        <v>91</v>
      </c>
      <c r="D51" s="56" t="s">
        <v>61</v>
      </c>
      <c r="E51" s="56" t="s">
        <v>196</v>
      </c>
      <c r="F51" s="56" t="s">
        <v>35</v>
      </c>
      <c r="G51" s="56" t="s">
        <v>60</v>
      </c>
      <c r="H51" s="56" t="s">
        <v>60</v>
      </c>
      <c r="I51" s="56" t="s">
        <v>75</v>
      </c>
      <c r="J51" s="56" t="s">
        <v>61</v>
      </c>
      <c r="K51" s="77">
        <v>150400</v>
      </c>
      <c r="L51" s="63">
        <v>150400</v>
      </c>
      <c r="M51" s="59">
        <v>150400</v>
      </c>
      <c r="N51" s="52"/>
    </row>
    <row r="52" spans="1:14" ht="15" x14ac:dyDescent="0.25">
      <c r="A52" s="57" t="s">
        <v>109</v>
      </c>
      <c r="B52" s="58"/>
      <c r="C52" s="56" t="s">
        <v>91</v>
      </c>
      <c r="D52" s="56" t="s">
        <v>61</v>
      </c>
      <c r="E52" s="56" t="s">
        <v>196</v>
      </c>
      <c r="F52" s="56" t="s">
        <v>35</v>
      </c>
      <c r="G52" s="56" t="s">
        <v>60</v>
      </c>
      <c r="H52" s="56" t="s">
        <v>60</v>
      </c>
      <c r="I52" s="56" t="s">
        <v>75</v>
      </c>
      <c r="J52" s="56" t="s">
        <v>61</v>
      </c>
      <c r="K52" s="77">
        <f>161000+7300</f>
        <v>168300</v>
      </c>
      <c r="L52" s="63">
        <v>161000</v>
      </c>
      <c r="M52" s="59">
        <v>161000</v>
      </c>
      <c r="N52" s="52"/>
    </row>
    <row r="53" spans="1:14" ht="15" x14ac:dyDescent="0.25">
      <c r="A53" s="57" t="s">
        <v>108</v>
      </c>
      <c r="B53" s="58"/>
      <c r="C53" s="56" t="s">
        <v>91</v>
      </c>
      <c r="D53" s="56" t="s">
        <v>61</v>
      </c>
      <c r="E53" s="56" t="s">
        <v>196</v>
      </c>
      <c r="F53" s="56" t="s">
        <v>36</v>
      </c>
      <c r="G53" s="56" t="s">
        <v>60</v>
      </c>
      <c r="H53" s="56" t="s">
        <v>60</v>
      </c>
      <c r="I53" s="56" t="s">
        <v>75</v>
      </c>
      <c r="J53" s="56" t="s">
        <v>61</v>
      </c>
      <c r="K53" s="77">
        <f>30300-6200</f>
        <v>24100</v>
      </c>
      <c r="L53" s="63"/>
      <c r="M53" s="59"/>
      <c r="N53" s="52"/>
    </row>
    <row r="54" spans="1:14" ht="12.75" customHeight="1" x14ac:dyDescent="0.25">
      <c r="A54" s="57" t="s">
        <v>110</v>
      </c>
      <c r="B54" s="58"/>
      <c r="C54" s="56" t="s">
        <v>91</v>
      </c>
      <c r="D54" s="56" t="s">
        <v>61</v>
      </c>
      <c r="E54" s="56" t="s">
        <v>196</v>
      </c>
      <c r="F54" s="56" t="s">
        <v>35</v>
      </c>
      <c r="G54" s="56" t="s">
        <v>60</v>
      </c>
      <c r="H54" s="56" t="s">
        <v>60</v>
      </c>
      <c r="I54" s="56" t="s">
        <v>75</v>
      </c>
      <c r="J54" s="56" t="s">
        <v>61</v>
      </c>
      <c r="K54" s="77">
        <f>13000+4000</f>
        <v>17000</v>
      </c>
      <c r="L54" s="63">
        <v>13000</v>
      </c>
      <c r="M54" s="59">
        <v>13000</v>
      </c>
      <c r="N54" s="52"/>
    </row>
    <row r="55" spans="1:14" ht="15" x14ac:dyDescent="0.25">
      <c r="A55" s="57" t="s">
        <v>111</v>
      </c>
      <c r="B55" s="58"/>
      <c r="C55" s="56" t="s">
        <v>91</v>
      </c>
      <c r="D55" s="56" t="s">
        <v>61</v>
      </c>
      <c r="E55" s="56" t="s">
        <v>196</v>
      </c>
      <c r="F55" s="56" t="s">
        <v>62</v>
      </c>
      <c r="G55" s="56" t="s">
        <v>60</v>
      </c>
      <c r="H55" s="56" t="s">
        <v>60</v>
      </c>
      <c r="I55" s="56" t="s">
        <v>75</v>
      </c>
      <c r="J55" s="56" t="s">
        <v>61</v>
      </c>
      <c r="K55" s="59">
        <f>K57+K56</f>
        <v>579600</v>
      </c>
      <c r="L55" s="63">
        <v>381000</v>
      </c>
      <c r="M55" s="59">
        <v>460900</v>
      </c>
      <c r="N55" s="52"/>
    </row>
    <row r="56" spans="1:14" ht="15" x14ac:dyDescent="0.25">
      <c r="A56" s="61" t="s">
        <v>215</v>
      </c>
      <c r="B56" s="58"/>
      <c r="C56" s="56" t="s">
        <v>91</v>
      </c>
      <c r="D56" s="56" t="s">
        <v>61</v>
      </c>
      <c r="E56" s="56"/>
      <c r="F56" s="56"/>
      <c r="G56" s="56"/>
      <c r="H56" s="56"/>
      <c r="I56" s="56"/>
      <c r="J56" s="56"/>
      <c r="K56" s="59">
        <v>23197.67</v>
      </c>
      <c r="L56" s="63"/>
      <c r="M56" s="59"/>
      <c r="N56" s="52"/>
    </row>
    <row r="57" spans="1:14" ht="23.25" x14ac:dyDescent="0.25">
      <c r="A57" s="61" t="s">
        <v>112</v>
      </c>
      <c r="B57" s="58"/>
      <c r="C57" s="56" t="s">
        <v>91</v>
      </c>
      <c r="D57" s="56" t="s">
        <v>61</v>
      </c>
      <c r="E57" s="56" t="s">
        <v>196</v>
      </c>
      <c r="F57" s="56" t="s">
        <v>36</v>
      </c>
      <c r="G57" s="56" t="s">
        <v>60</v>
      </c>
      <c r="H57" s="56" t="s">
        <v>60</v>
      </c>
      <c r="I57" s="56" t="s">
        <v>75</v>
      </c>
      <c r="J57" s="56" t="s">
        <v>61</v>
      </c>
      <c r="K57" s="59">
        <f>564402.33-8000</f>
        <v>556402.32999999996</v>
      </c>
      <c r="L57" s="63">
        <v>381000</v>
      </c>
      <c r="M57" s="59">
        <v>460900</v>
      </c>
      <c r="N57" s="52"/>
    </row>
    <row r="58" spans="1:14" ht="23.25" x14ac:dyDescent="0.25">
      <c r="A58" s="57" t="s">
        <v>113</v>
      </c>
      <c r="B58" s="58"/>
      <c r="C58" s="56" t="s">
        <v>91</v>
      </c>
      <c r="D58" s="56" t="s">
        <v>61</v>
      </c>
      <c r="E58" s="56" t="s">
        <v>196</v>
      </c>
      <c r="F58" s="56" t="s">
        <v>35</v>
      </c>
      <c r="G58" s="56" t="s">
        <v>60</v>
      </c>
      <c r="H58" s="56" t="s">
        <v>60</v>
      </c>
      <c r="I58" s="56" t="s">
        <v>75</v>
      </c>
      <c r="J58" s="56" t="s">
        <v>61</v>
      </c>
      <c r="K58" s="77">
        <v>81200</v>
      </c>
      <c r="L58" s="63">
        <v>81200</v>
      </c>
      <c r="M58" s="59">
        <v>81200</v>
      </c>
      <c r="N58" s="52"/>
    </row>
    <row r="59" spans="1:14" ht="15" x14ac:dyDescent="0.25">
      <c r="A59" s="61" t="s">
        <v>114</v>
      </c>
      <c r="B59" s="58"/>
      <c r="C59" s="56" t="s">
        <v>91</v>
      </c>
      <c r="D59" s="56" t="s">
        <v>61</v>
      </c>
      <c r="E59" s="56" t="s">
        <v>196</v>
      </c>
      <c r="F59" s="56" t="s">
        <v>35</v>
      </c>
      <c r="G59" s="56" t="s">
        <v>60</v>
      </c>
      <c r="H59" s="56" t="s">
        <v>60</v>
      </c>
      <c r="I59" s="56" t="s">
        <v>75</v>
      </c>
      <c r="J59" s="56" t="s">
        <v>61</v>
      </c>
      <c r="K59" s="77">
        <f>3958400-173500-4000-19900</f>
        <v>3761000</v>
      </c>
      <c r="L59" s="63">
        <v>3618300</v>
      </c>
      <c r="M59" s="59">
        <v>3762000</v>
      </c>
      <c r="N59" s="52"/>
    </row>
    <row r="60" spans="1:14" ht="15" x14ac:dyDescent="0.25">
      <c r="A60" s="61" t="s">
        <v>115</v>
      </c>
      <c r="B60" s="58"/>
      <c r="C60" s="56" t="s">
        <v>91</v>
      </c>
      <c r="D60" s="56" t="s">
        <v>61</v>
      </c>
      <c r="E60" s="56" t="s">
        <v>196</v>
      </c>
      <c r="F60" s="56" t="s">
        <v>35</v>
      </c>
      <c r="G60" s="56" t="s">
        <v>60</v>
      </c>
      <c r="H60" s="56" t="s">
        <v>60</v>
      </c>
      <c r="I60" s="56" t="s">
        <v>75</v>
      </c>
      <c r="J60" s="56" t="s">
        <v>61</v>
      </c>
      <c r="K60" s="77">
        <f>200000+19900</f>
        <v>219900</v>
      </c>
      <c r="L60" s="63">
        <v>200000</v>
      </c>
      <c r="M60" s="59">
        <v>200000</v>
      </c>
      <c r="N60" s="52"/>
    </row>
    <row r="61" spans="1:14" ht="15" x14ac:dyDescent="0.25">
      <c r="A61" s="57" t="s">
        <v>119</v>
      </c>
      <c r="B61" s="58"/>
      <c r="C61" s="56" t="s">
        <v>91</v>
      </c>
      <c r="D61" s="56" t="s">
        <v>61</v>
      </c>
      <c r="E61" s="56" t="s">
        <v>196</v>
      </c>
      <c r="F61" s="56" t="s">
        <v>36</v>
      </c>
      <c r="G61" s="56" t="s">
        <v>60</v>
      </c>
      <c r="H61" s="56" t="s">
        <v>60</v>
      </c>
      <c r="I61" s="56" t="s">
        <v>75</v>
      </c>
      <c r="J61" s="56" t="s">
        <v>61</v>
      </c>
      <c r="K61" s="59">
        <f>758400-521700</f>
        <v>236700</v>
      </c>
      <c r="L61" s="63">
        <v>790400</v>
      </c>
      <c r="M61" s="59">
        <v>822400</v>
      </c>
      <c r="N61" s="52"/>
    </row>
    <row r="62" spans="1:14" ht="23.25" x14ac:dyDescent="0.25">
      <c r="A62" s="57" t="s">
        <v>116</v>
      </c>
      <c r="B62" s="58"/>
      <c r="C62" s="56" t="s">
        <v>91</v>
      </c>
      <c r="D62" s="56" t="s">
        <v>61</v>
      </c>
      <c r="E62" s="56" t="s">
        <v>196</v>
      </c>
      <c r="F62" s="56" t="s">
        <v>62</v>
      </c>
      <c r="G62" s="56" t="s">
        <v>60</v>
      </c>
      <c r="H62" s="56" t="s">
        <v>60</v>
      </c>
      <c r="I62" s="56" t="s">
        <v>75</v>
      </c>
      <c r="J62" s="56" t="s">
        <v>61</v>
      </c>
      <c r="K62" s="59">
        <f>K63+K64+K65+K66</f>
        <v>704771.42</v>
      </c>
      <c r="L62" s="63">
        <v>544600</v>
      </c>
      <c r="M62" s="59">
        <v>731000</v>
      </c>
      <c r="N62" s="52"/>
    </row>
    <row r="63" spans="1:14" ht="57" x14ac:dyDescent="0.25">
      <c r="A63" s="60" t="s">
        <v>117</v>
      </c>
      <c r="B63" s="58"/>
      <c r="C63" s="56" t="s">
        <v>91</v>
      </c>
      <c r="D63" s="56" t="s">
        <v>61</v>
      </c>
      <c r="E63" s="56" t="s">
        <v>196</v>
      </c>
      <c r="F63" s="56" t="s">
        <v>35</v>
      </c>
      <c r="G63" s="56" t="s">
        <v>60</v>
      </c>
      <c r="H63" s="56" t="s">
        <v>60</v>
      </c>
      <c r="I63" s="56" t="s">
        <v>75</v>
      </c>
      <c r="J63" s="56" t="s">
        <v>61</v>
      </c>
      <c r="K63" s="59">
        <v>188500</v>
      </c>
      <c r="L63" s="63">
        <v>150000</v>
      </c>
      <c r="M63" s="59">
        <v>250000</v>
      </c>
      <c r="N63" s="52"/>
    </row>
    <row r="64" spans="1:14" ht="23.25" x14ac:dyDescent="0.25">
      <c r="A64" s="57" t="s">
        <v>118</v>
      </c>
      <c r="B64" s="58"/>
      <c r="C64" s="56" t="s">
        <v>91</v>
      </c>
      <c r="D64" s="56" t="s">
        <v>61</v>
      </c>
      <c r="E64" s="56" t="s">
        <v>196</v>
      </c>
      <c r="F64" s="56" t="s">
        <v>33</v>
      </c>
      <c r="G64" s="56" t="s">
        <v>60</v>
      </c>
      <c r="H64" s="56" t="s">
        <v>60</v>
      </c>
      <c r="I64" s="56" t="s">
        <v>75</v>
      </c>
      <c r="J64" s="56" t="s">
        <v>61</v>
      </c>
      <c r="K64" s="59">
        <v>14471.42</v>
      </c>
      <c r="L64" s="63"/>
      <c r="M64" s="59"/>
      <c r="N64" s="52"/>
    </row>
    <row r="65" spans="1:14" ht="23.25" x14ac:dyDescent="0.25">
      <c r="A65" s="61" t="s">
        <v>118</v>
      </c>
      <c r="B65" s="58"/>
      <c r="C65" s="56" t="s">
        <v>91</v>
      </c>
      <c r="D65" s="56" t="s">
        <v>61</v>
      </c>
      <c r="E65" s="56" t="s">
        <v>196</v>
      </c>
      <c r="F65" s="56" t="s">
        <v>35</v>
      </c>
      <c r="G65" s="56" t="s">
        <v>60</v>
      </c>
      <c r="H65" s="56" t="s">
        <v>60</v>
      </c>
      <c r="I65" s="56" t="s">
        <v>75</v>
      </c>
      <c r="J65" s="56" t="s">
        <v>61</v>
      </c>
      <c r="K65" s="59">
        <f>400000+84000</f>
        <v>484000</v>
      </c>
      <c r="L65" s="63">
        <v>394600</v>
      </c>
      <c r="M65" s="59">
        <v>481000</v>
      </c>
      <c r="N65" s="52"/>
    </row>
    <row r="66" spans="1:14" ht="23.25" x14ac:dyDescent="0.25">
      <c r="A66" s="61" t="s">
        <v>118</v>
      </c>
      <c r="B66" s="58"/>
      <c r="C66" s="56" t="s">
        <v>91</v>
      </c>
      <c r="D66" s="56" t="s">
        <v>61</v>
      </c>
      <c r="E66" s="56" t="s">
        <v>196</v>
      </c>
      <c r="F66" s="56" t="s">
        <v>36</v>
      </c>
      <c r="G66" s="56" t="s">
        <v>60</v>
      </c>
      <c r="H66" s="56" t="s">
        <v>60</v>
      </c>
      <c r="I66" s="56" t="s">
        <v>75</v>
      </c>
      <c r="J66" s="56" t="s">
        <v>61</v>
      </c>
      <c r="K66" s="59">
        <f>24000-6200</f>
        <v>17800</v>
      </c>
      <c r="L66" s="63"/>
      <c r="M66" s="59"/>
      <c r="N66" s="52"/>
    </row>
    <row r="67" spans="1:14" ht="12" customHeight="1" x14ac:dyDescent="0.25">
      <c r="A67" s="57" t="s">
        <v>212</v>
      </c>
      <c r="B67" s="62"/>
      <c r="C67" s="56">
        <v>100</v>
      </c>
      <c r="D67" s="56" t="s">
        <v>61</v>
      </c>
      <c r="E67" s="56"/>
      <c r="F67" s="56"/>
      <c r="G67" s="56"/>
      <c r="H67" s="56"/>
      <c r="I67" s="56"/>
      <c r="J67" s="56"/>
      <c r="K67" s="59">
        <f>-568-74-467-410</f>
        <v>-1519</v>
      </c>
      <c r="L67" s="73"/>
      <c r="M67" s="62"/>
      <c r="N67" s="62"/>
    </row>
    <row r="68" spans="1:14" ht="12" customHeight="1" x14ac:dyDescent="0.25">
      <c r="A68" s="57" t="s">
        <v>213</v>
      </c>
      <c r="B68" s="62"/>
      <c r="C68" s="56">
        <v>180</v>
      </c>
      <c r="D68" s="56" t="s">
        <v>61</v>
      </c>
      <c r="E68" s="56"/>
      <c r="F68" s="56"/>
      <c r="G68" s="56"/>
      <c r="H68" s="56"/>
      <c r="I68" s="56"/>
      <c r="J68" s="56"/>
      <c r="K68" s="59">
        <f>K67</f>
        <v>-1519</v>
      </c>
      <c r="L68" s="73"/>
      <c r="M68" s="62"/>
      <c r="N68" s="62"/>
    </row>
  </sheetData>
  <mergeCells count="12">
    <mergeCell ref="G1:G3"/>
    <mergeCell ref="H1:H3"/>
    <mergeCell ref="I1:I3"/>
    <mergeCell ref="J1:J3"/>
    <mergeCell ref="K1:N1"/>
    <mergeCell ref="N2:N3"/>
    <mergeCell ref="C1:C3"/>
    <mergeCell ref="D1:D3"/>
    <mergeCell ref="E1:E3"/>
    <mergeCell ref="F1:F3"/>
    <mergeCell ref="A1:A3"/>
    <mergeCell ref="B1:B3"/>
  </mergeCells>
  <pageMargins left="0.59055118110236227" right="0.51181102362204722" top="0.78740157480314965" bottom="0.31496062992125984" header="0.19685039370078741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8"/>
  <sheetViews>
    <sheetView view="pageBreakPreview" topLeftCell="D1" zoomScale="80" zoomScaleNormal="100" zoomScaleSheetLayoutView="80" workbookViewId="0">
      <selection activeCell="CC31" sqref="CC31"/>
    </sheetView>
  </sheetViews>
  <sheetFormatPr defaultRowHeight="10.15" customHeight="1" x14ac:dyDescent="0.25"/>
  <cols>
    <col min="1" max="51" width="0.85546875" customWidth="1"/>
    <col min="52" max="52" width="5.42578125" customWidth="1"/>
    <col min="53" max="76" width="0.85546875" customWidth="1"/>
    <col min="77" max="77" width="5.42578125" customWidth="1"/>
    <col min="78" max="99" width="0.85546875" customWidth="1"/>
    <col min="100" max="100" width="8.7109375" customWidth="1"/>
    <col min="101" max="101" width="13.7109375" customWidth="1"/>
    <col min="102" max="102" width="15.7109375" hidden="1" customWidth="1"/>
    <col min="103" max="103" width="14.42578125" customWidth="1"/>
    <col min="104" max="104" width="13.85546875" customWidth="1"/>
    <col min="105" max="105" width="15" customWidth="1"/>
    <col min="106" max="106" width="11.7109375" customWidth="1"/>
    <col min="107" max="107" width="16" customWidth="1"/>
  </cols>
  <sheetData>
    <row r="1" spans="1:108" ht="13.5" customHeight="1" x14ac:dyDescent="0.25">
      <c r="B1" s="101" t="s">
        <v>127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</row>
    <row r="2" spans="1:108" ht="15" x14ac:dyDescent="0.25"/>
    <row r="3" spans="1:108" ht="11.25" customHeight="1" x14ac:dyDescent="0.25">
      <c r="A3" s="102" t="s">
        <v>128</v>
      </c>
      <c r="B3" s="102"/>
      <c r="C3" s="102"/>
      <c r="D3" s="102"/>
      <c r="E3" s="102"/>
      <c r="F3" s="102"/>
      <c r="G3" s="102"/>
      <c r="H3" s="103"/>
      <c r="I3" s="108" t="s">
        <v>18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9"/>
      <c r="CN3" s="114" t="s">
        <v>129</v>
      </c>
      <c r="CO3" s="102"/>
      <c r="CP3" s="102"/>
      <c r="CQ3" s="102"/>
      <c r="CR3" s="102"/>
      <c r="CS3" s="102"/>
      <c r="CT3" s="102"/>
      <c r="CU3" s="103"/>
      <c r="CV3" s="114" t="s">
        <v>130</v>
      </c>
      <c r="CW3" s="114" t="s">
        <v>131</v>
      </c>
      <c r="CX3" s="114" t="s">
        <v>132</v>
      </c>
      <c r="CY3" s="117" t="s">
        <v>27</v>
      </c>
      <c r="CZ3" s="118"/>
      <c r="DA3" s="118"/>
      <c r="DB3" s="119"/>
    </row>
    <row r="4" spans="1:108" ht="11.25" customHeight="1" x14ac:dyDescent="0.25">
      <c r="A4" s="104"/>
      <c r="B4" s="104"/>
      <c r="C4" s="104"/>
      <c r="D4" s="104"/>
      <c r="E4" s="104"/>
      <c r="F4" s="104"/>
      <c r="G4" s="104"/>
      <c r="H4" s="105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1"/>
      <c r="CN4" s="115"/>
      <c r="CO4" s="104"/>
      <c r="CP4" s="104"/>
      <c r="CQ4" s="104"/>
      <c r="CR4" s="104"/>
      <c r="CS4" s="104"/>
      <c r="CT4" s="104"/>
      <c r="CU4" s="105"/>
      <c r="CV4" s="115"/>
      <c r="CW4" s="115"/>
      <c r="CX4" s="115"/>
      <c r="CY4" s="9" t="s">
        <v>52</v>
      </c>
      <c r="CZ4" s="9" t="s">
        <v>53</v>
      </c>
      <c r="DA4" s="9" t="s">
        <v>192</v>
      </c>
      <c r="DB4" s="120" t="s">
        <v>28</v>
      </c>
    </row>
    <row r="5" spans="1:108" ht="39" customHeight="1" x14ac:dyDescent="0.25">
      <c r="A5" s="106"/>
      <c r="B5" s="106"/>
      <c r="C5" s="106"/>
      <c r="D5" s="106"/>
      <c r="E5" s="106"/>
      <c r="F5" s="106"/>
      <c r="G5" s="106"/>
      <c r="H5" s="10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3"/>
      <c r="CN5" s="116"/>
      <c r="CO5" s="106"/>
      <c r="CP5" s="106"/>
      <c r="CQ5" s="106"/>
      <c r="CR5" s="106"/>
      <c r="CS5" s="106"/>
      <c r="CT5" s="106"/>
      <c r="CU5" s="107"/>
      <c r="CV5" s="116"/>
      <c r="CW5" s="116"/>
      <c r="CX5" s="116"/>
      <c r="CY5" s="3" t="s">
        <v>133</v>
      </c>
      <c r="CZ5" s="10" t="s">
        <v>134</v>
      </c>
      <c r="DA5" s="10" t="s">
        <v>135</v>
      </c>
      <c r="DB5" s="121"/>
    </row>
    <row r="6" spans="1:108" ht="13.9" customHeight="1" x14ac:dyDescent="0.25">
      <c r="A6" s="96" t="s">
        <v>32</v>
      </c>
      <c r="B6" s="96"/>
      <c r="C6" s="96"/>
      <c r="D6" s="96"/>
      <c r="E6" s="96"/>
      <c r="F6" s="96"/>
      <c r="G6" s="96"/>
      <c r="H6" s="97"/>
      <c r="I6" s="96" t="s">
        <v>33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7"/>
      <c r="CN6" s="98" t="s">
        <v>34</v>
      </c>
      <c r="CO6" s="99"/>
      <c r="CP6" s="99"/>
      <c r="CQ6" s="99"/>
      <c r="CR6" s="99"/>
      <c r="CS6" s="99"/>
      <c r="CT6" s="99"/>
      <c r="CU6" s="100"/>
      <c r="CV6" s="11" t="s">
        <v>35</v>
      </c>
      <c r="CW6" s="11" t="s">
        <v>136</v>
      </c>
      <c r="CX6" s="11" t="s">
        <v>137</v>
      </c>
      <c r="CY6" s="11" t="s">
        <v>36</v>
      </c>
      <c r="CZ6" s="11" t="s">
        <v>37</v>
      </c>
      <c r="DA6" s="11" t="s">
        <v>38</v>
      </c>
      <c r="DB6" s="12" t="s">
        <v>39</v>
      </c>
    </row>
    <row r="7" spans="1:108" ht="12.75" customHeight="1" x14ac:dyDescent="0.25">
      <c r="A7" s="122">
        <v>1</v>
      </c>
      <c r="B7" s="122"/>
      <c r="C7" s="122"/>
      <c r="D7" s="122"/>
      <c r="E7" s="122"/>
      <c r="F7" s="122"/>
      <c r="G7" s="122"/>
      <c r="H7" s="123"/>
      <c r="I7" s="124" t="s">
        <v>138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6" t="s">
        <v>139</v>
      </c>
      <c r="CO7" s="127"/>
      <c r="CP7" s="127"/>
      <c r="CQ7" s="127"/>
      <c r="CR7" s="127"/>
      <c r="CS7" s="127"/>
      <c r="CT7" s="127"/>
      <c r="CU7" s="128"/>
      <c r="CV7" s="4" t="s">
        <v>167</v>
      </c>
      <c r="CW7" s="4" t="s">
        <v>44</v>
      </c>
      <c r="CX7" s="4" t="s">
        <v>0</v>
      </c>
      <c r="CY7" s="31">
        <f>CY8+CY10</f>
        <v>12499071.419999998</v>
      </c>
      <c r="CZ7" s="31">
        <f t="shared" ref="CZ7:DA7" si="0">CZ8+CZ10</f>
        <v>11884400</v>
      </c>
      <c r="DA7" s="31">
        <f t="shared" si="0"/>
        <v>12531500</v>
      </c>
      <c r="DB7" s="6"/>
    </row>
    <row r="8" spans="1:108" ht="24" customHeight="1" x14ac:dyDescent="0.25">
      <c r="A8" s="129" t="s">
        <v>142</v>
      </c>
      <c r="B8" s="129"/>
      <c r="C8" s="129"/>
      <c r="D8" s="129"/>
      <c r="E8" s="129"/>
      <c r="F8" s="129"/>
      <c r="G8" s="129"/>
      <c r="H8" s="130"/>
      <c r="I8" s="131" t="s">
        <v>143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3" t="s">
        <v>144</v>
      </c>
      <c r="CO8" s="129"/>
      <c r="CP8" s="129"/>
      <c r="CQ8" s="129"/>
      <c r="CR8" s="129"/>
      <c r="CS8" s="129"/>
      <c r="CT8" s="129"/>
      <c r="CU8" s="130"/>
      <c r="CV8" s="7" t="s">
        <v>140</v>
      </c>
      <c r="CW8" s="7" t="s">
        <v>44</v>
      </c>
      <c r="CX8" s="7" t="s">
        <v>0</v>
      </c>
      <c r="CY8" s="32">
        <v>2800238.7</v>
      </c>
      <c r="CZ8" s="32"/>
      <c r="DA8" s="32"/>
      <c r="DB8" s="8"/>
      <c r="DC8" s="25"/>
    </row>
    <row r="9" spans="1:108" ht="24" customHeight="1" x14ac:dyDescent="0.25">
      <c r="A9" s="129" t="s">
        <v>145</v>
      </c>
      <c r="B9" s="129"/>
      <c r="C9" s="129"/>
      <c r="D9" s="129"/>
      <c r="E9" s="129"/>
      <c r="F9" s="129"/>
      <c r="G9" s="129"/>
      <c r="H9" s="130"/>
      <c r="I9" s="131" t="s">
        <v>146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3" t="s">
        <v>147</v>
      </c>
      <c r="CO9" s="129"/>
      <c r="CP9" s="129"/>
      <c r="CQ9" s="129"/>
      <c r="CR9" s="129"/>
      <c r="CS9" s="129"/>
      <c r="CT9" s="129"/>
      <c r="CU9" s="130"/>
      <c r="CV9" s="7" t="s">
        <v>140</v>
      </c>
      <c r="CW9" s="7" t="s">
        <v>44</v>
      </c>
      <c r="CX9" s="7" t="s">
        <v>0</v>
      </c>
      <c r="CY9" s="32">
        <v>2800238.7</v>
      </c>
      <c r="CZ9" s="32"/>
      <c r="DA9" s="32"/>
      <c r="DB9" s="8"/>
      <c r="DC9" s="25">
        <f>CY7-CY14-'ФХД_ Поступления и выплаты'!K64</f>
        <v>11390299.999999998</v>
      </c>
      <c r="DD9" t="s">
        <v>214</v>
      </c>
    </row>
    <row r="10" spans="1:108" ht="29.25" customHeight="1" x14ac:dyDescent="0.25">
      <c r="A10" s="129" t="s">
        <v>141</v>
      </c>
      <c r="B10" s="129"/>
      <c r="C10" s="129"/>
      <c r="D10" s="129"/>
      <c r="E10" s="129"/>
      <c r="F10" s="129"/>
      <c r="G10" s="129"/>
      <c r="H10" s="130"/>
      <c r="I10" s="131" t="s">
        <v>148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3" t="s">
        <v>149</v>
      </c>
      <c r="CO10" s="129"/>
      <c r="CP10" s="129"/>
      <c r="CQ10" s="129"/>
      <c r="CR10" s="129"/>
      <c r="CS10" s="129"/>
      <c r="CT10" s="129"/>
      <c r="CU10" s="130"/>
      <c r="CV10" s="7" t="s">
        <v>167</v>
      </c>
      <c r="CW10" s="7" t="s">
        <v>44</v>
      </c>
      <c r="CX10" s="7" t="s">
        <v>0</v>
      </c>
      <c r="CY10" s="32">
        <f>CY12+CY13</f>
        <v>9698832.7199999988</v>
      </c>
      <c r="CZ10" s="32">
        <f>CZ12+CZ13</f>
        <v>11884400</v>
      </c>
      <c r="DA10" s="32">
        <f>DA12+DA13</f>
        <v>12531500</v>
      </c>
      <c r="DB10" s="8"/>
    </row>
    <row r="11" spans="1:108" ht="24" customHeight="1" x14ac:dyDescent="0.25">
      <c r="A11" s="129" t="s">
        <v>150</v>
      </c>
      <c r="B11" s="129"/>
      <c r="C11" s="129"/>
      <c r="D11" s="129"/>
      <c r="E11" s="129"/>
      <c r="F11" s="129"/>
      <c r="G11" s="129"/>
      <c r="H11" s="130"/>
      <c r="I11" s="131" t="s">
        <v>151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3" t="s">
        <v>152</v>
      </c>
      <c r="CO11" s="129"/>
      <c r="CP11" s="129"/>
      <c r="CQ11" s="129"/>
      <c r="CR11" s="129"/>
      <c r="CS11" s="129"/>
      <c r="CT11" s="129"/>
      <c r="CU11" s="130"/>
      <c r="CV11" s="7" t="s">
        <v>167</v>
      </c>
      <c r="CW11" s="7" t="s">
        <v>44</v>
      </c>
      <c r="CX11" s="7" t="s">
        <v>0</v>
      </c>
      <c r="CY11" s="32">
        <f>CY12</f>
        <v>8604532.7199999988</v>
      </c>
      <c r="CZ11" s="32">
        <f>CZ12</f>
        <v>10576900</v>
      </c>
      <c r="DA11" s="32">
        <v>11112100</v>
      </c>
      <c r="DB11" s="8"/>
    </row>
    <row r="12" spans="1:108" ht="24" customHeight="1" x14ac:dyDescent="0.25">
      <c r="A12" s="129" t="s">
        <v>153</v>
      </c>
      <c r="B12" s="129"/>
      <c r="C12" s="129"/>
      <c r="D12" s="129"/>
      <c r="E12" s="129"/>
      <c r="F12" s="129"/>
      <c r="G12" s="129"/>
      <c r="H12" s="130"/>
      <c r="I12" s="131" t="s">
        <v>154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3" t="s">
        <v>155</v>
      </c>
      <c r="CO12" s="129"/>
      <c r="CP12" s="129"/>
      <c r="CQ12" s="129"/>
      <c r="CR12" s="129"/>
      <c r="CS12" s="129"/>
      <c r="CT12" s="129"/>
      <c r="CU12" s="130"/>
      <c r="CV12" s="7" t="s">
        <v>167</v>
      </c>
      <c r="CW12" s="7" t="s">
        <v>44</v>
      </c>
      <c r="CX12" s="7" t="s">
        <v>0</v>
      </c>
      <c r="CY12" s="32">
        <f>7114961.3+1787337.8-93941.14-59800-100000+457.32+37.69+1777.69+296.15-700+1870.25-49400+1635.66</f>
        <v>8604532.7199999988</v>
      </c>
      <c r="CZ12" s="32">
        <f>10576900</f>
        <v>10576900</v>
      </c>
      <c r="DA12" s="32">
        <v>11112100</v>
      </c>
      <c r="DB12" s="8"/>
      <c r="DC12" s="25"/>
    </row>
    <row r="13" spans="1:108" ht="24" customHeight="1" x14ac:dyDescent="0.25">
      <c r="A13" s="129" t="s">
        <v>156</v>
      </c>
      <c r="B13" s="129"/>
      <c r="C13" s="129"/>
      <c r="D13" s="129"/>
      <c r="E13" s="129"/>
      <c r="F13" s="129"/>
      <c r="G13" s="129"/>
      <c r="H13" s="130"/>
      <c r="I13" s="131" t="s">
        <v>157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3" t="s">
        <v>158</v>
      </c>
      <c r="CO13" s="129"/>
      <c r="CP13" s="129"/>
      <c r="CQ13" s="129"/>
      <c r="CR13" s="129"/>
      <c r="CS13" s="129"/>
      <c r="CT13" s="129"/>
      <c r="CU13" s="130"/>
      <c r="CV13" s="7" t="s">
        <v>167</v>
      </c>
      <c r="CW13" s="7" t="s">
        <v>44</v>
      </c>
      <c r="CX13" s="7" t="s">
        <v>0</v>
      </c>
      <c r="CY13" s="32">
        <f>CY14</f>
        <v>1094300</v>
      </c>
      <c r="CZ13" s="32">
        <v>1307500</v>
      </c>
      <c r="DA13" s="32">
        <v>1419400</v>
      </c>
      <c r="DB13" s="8"/>
      <c r="DC13" s="25"/>
    </row>
    <row r="14" spans="1:108" ht="17.25" customHeight="1" x14ac:dyDescent="0.25">
      <c r="A14" s="129" t="s">
        <v>159</v>
      </c>
      <c r="B14" s="129"/>
      <c r="C14" s="129"/>
      <c r="D14" s="129"/>
      <c r="E14" s="129"/>
      <c r="F14" s="129"/>
      <c r="G14" s="129"/>
      <c r="H14" s="130"/>
      <c r="I14" s="131" t="s">
        <v>154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3" t="s">
        <v>160</v>
      </c>
      <c r="CO14" s="129"/>
      <c r="CP14" s="129"/>
      <c r="CQ14" s="129"/>
      <c r="CR14" s="129"/>
      <c r="CS14" s="129"/>
      <c r="CT14" s="129"/>
      <c r="CU14" s="130"/>
      <c r="CV14" s="7" t="s">
        <v>167</v>
      </c>
      <c r="CW14" s="7" t="s">
        <v>44</v>
      </c>
      <c r="CX14" s="7" t="s">
        <v>0</v>
      </c>
      <c r="CY14" s="32">
        <f>1636400-521700-6200-8000-6200</f>
        <v>1094300</v>
      </c>
      <c r="CZ14" s="32">
        <v>1307500</v>
      </c>
      <c r="DA14" s="32">
        <v>1419400</v>
      </c>
      <c r="DB14" s="8"/>
    </row>
    <row r="15" spans="1:108" ht="45.75" customHeight="1" x14ac:dyDescent="0.25">
      <c r="A15" s="122">
        <v>2</v>
      </c>
      <c r="B15" s="122"/>
      <c r="C15" s="122"/>
      <c r="D15" s="122"/>
      <c r="E15" s="122"/>
      <c r="F15" s="122"/>
      <c r="G15" s="122"/>
      <c r="H15" s="123"/>
      <c r="I15" s="134" t="s">
        <v>161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6"/>
      <c r="CN15" s="126" t="s">
        <v>162</v>
      </c>
      <c r="CO15" s="127"/>
      <c r="CP15" s="127"/>
      <c r="CQ15" s="127"/>
      <c r="CR15" s="127"/>
      <c r="CS15" s="127"/>
      <c r="CT15" s="127"/>
      <c r="CU15" s="128"/>
      <c r="CV15" s="7" t="s">
        <v>167</v>
      </c>
      <c r="CW15" s="4" t="s">
        <v>44</v>
      </c>
      <c r="CX15" s="4" t="s">
        <v>0</v>
      </c>
      <c r="CY15" s="31">
        <f>CY16</f>
        <v>9698832.7199999988</v>
      </c>
      <c r="CZ15" s="31">
        <f>CZ16+CZ17</f>
        <v>11884400</v>
      </c>
      <c r="DA15" s="31">
        <f>DA7</f>
        <v>12531500</v>
      </c>
      <c r="DB15" s="6"/>
    </row>
    <row r="16" spans="1:108" ht="18" customHeight="1" x14ac:dyDescent="0.25">
      <c r="A16" s="129" t="s">
        <v>163</v>
      </c>
      <c r="B16" s="129"/>
      <c r="C16" s="129"/>
      <c r="D16" s="129"/>
      <c r="E16" s="129"/>
      <c r="F16" s="129"/>
      <c r="G16" s="129"/>
      <c r="H16" s="130"/>
      <c r="I16" s="131" t="s">
        <v>164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3" t="s">
        <v>165</v>
      </c>
      <c r="CO16" s="129"/>
      <c r="CP16" s="129"/>
      <c r="CQ16" s="129"/>
      <c r="CR16" s="129"/>
      <c r="CS16" s="129"/>
      <c r="CT16" s="129"/>
      <c r="CU16" s="130"/>
      <c r="CV16" s="7" t="s">
        <v>167</v>
      </c>
      <c r="CW16" s="7" t="s">
        <v>44</v>
      </c>
      <c r="CX16" s="7" t="s">
        <v>0</v>
      </c>
      <c r="CY16" s="32">
        <f>CY10</f>
        <v>9698832.7199999988</v>
      </c>
      <c r="CZ16" s="64">
        <f>6257000+3116600</f>
        <v>9373600</v>
      </c>
      <c r="DA16" s="32"/>
      <c r="DB16" s="8"/>
    </row>
    <row r="17" spans="1:106" ht="17.25" customHeight="1" x14ac:dyDescent="0.25">
      <c r="A17" s="129" t="s">
        <v>166</v>
      </c>
      <c r="B17" s="129"/>
      <c r="C17" s="129"/>
      <c r="D17" s="129"/>
      <c r="E17" s="129"/>
      <c r="F17" s="129"/>
      <c r="G17" s="129"/>
      <c r="H17" s="130"/>
      <c r="I17" s="131" t="s">
        <v>164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3" t="s">
        <v>165</v>
      </c>
      <c r="CO17" s="129"/>
      <c r="CP17" s="129"/>
      <c r="CQ17" s="129"/>
      <c r="CR17" s="129"/>
      <c r="CS17" s="129"/>
      <c r="CT17" s="129"/>
      <c r="CU17" s="130"/>
      <c r="CV17" s="7" t="s">
        <v>169</v>
      </c>
      <c r="CW17" s="7" t="s">
        <v>44</v>
      </c>
      <c r="CX17" s="7" t="s">
        <v>0</v>
      </c>
      <c r="CY17" s="32"/>
      <c r="CZ17" s="64">
        <f>CZ10-CZ16</f>
        <v>2510800</v>
      </c>
      <c r="DA17" s="32"/>
      <c r="DB17" s="8"/>
    </row>
    <row r="18" spans="1:106" ht="17.25" customHeight="1" x14ac:dyDescent="0.25">
      <c r="A18" s="129" t="s">
        <v>168</v>
      </c>
      <c r="B18" s="129"/>
      <c r="C18" s="129"/>
      <c r="D18" s="129"/>
      <c r="E18" s="129"/>
      <c r="F18" s="129"/>
      <c r="G18" s="129"/>
      <c r="H18" s="130"/>
      <c r="I18" s="131" t="s">
        <v>164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3" t="s">
        <v>165</v>
      </c>
      <c r="CO18" s="129"/>
      <c r="CP18" s="129"/>
      <c r="CQ18" s="129"/>
      <c r="CR18" s="129"/>
      <c r="CS18" s="129"/>
      <c r="CT18" s="129"/>
      <c r="CU18" s="130"/>
      <c r="CV18" s="7" t="s">
        <v>193</v>
      </c>
      <c r="CW18" s="7" t="s">
        <v>44</v>
      </c>
      <c r="CX18" s="7" t="s">
        <v>0</v>
      </c>
      <c r="CY18" s="32"/>
      <c r="CZ18" s="64"/>
      <c r="DA18" s="32">
        <f>DA15</f>
        <v>12531500</v>
      </c>
      <c r="DB18" s="8"/>
    </row>
    <row r="19" spans="1:106" ht="27.75" customHeight="1" x14ac:dyDescent="0.25">
      <c r="A19" s="122">
        <v>3</v>
      </c>
      <c r="B19" s="122"/>
      <c r="C19" s="122"/>
      <c r="D19" s="122"/>
      <c r="E19" s="122"/>
      <c r="F19" s="122"/>
      <c r="G19" s="122"/>
      <c r="H19" s="123"/>
      <c r="I19" s="134" t="s">
        <v>170</v>
      </c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6"/>
      <c r="CN19" s="126" t="s">
        <v>171</v>
      </c>
      <c r="CO19" s="127"/>
      <c r="CP19" s="127"/>
      <c r="CQ19" s="127"/>
      <c r="CR19" s="127"/>
      <c r="CS19" s="127"/>
      <c r="CT19" s="127"/>
      <c r="CU19" s="128"/>
      <c r="CV19" s="4" t="s">
        <v>167</v>
      </c>
      <c r="CW19" s="4" t="s">
        <v>44</v>
      </c>
      <c r="CX19" s="4" t="s">
        <v>0</v>
      </c>
      <c r="CY19" s="5"/>
      <c r="CZ19" s="5"/>
      <c r="DA19" s="5"/>
      <c r="DB19" s="6"/>
    </row>
    <row r="20" spans="1:106" ht="15" x14ac:dyDescent="0.25"/>
    <row r="22" spans="1:106" ht="15.75" customHeight="1" x14ac:dyDescent="0.25">
      <c r="J22" s="27" t="s">
        <v>172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106" ht="17.25" customHeight="1" x14ac:dyDescent="0.25">
      <c r="J23" s="13" t="s">
        <v>173</v>
      </c>
      <c r="AR23" s="142" t="s">
        <v>181</v>
      </c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Z23" s="142" t="s">
        <v>182</v>
      </c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</row>
    <row r="24" spans="1:106" ht="10.15" customHeight="1" x14ac:dyDescent="0.25">
      <c r="AR24" s="94" t="s">
        <v>174</v>
      </c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L24" s="94" t="s">
        <v>175</v>
      </c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Z24" s="94" t="s">
        <v>5</v>
      </c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</row>
    <row r="25" spans="1:106" ht="10.15" customHeight="1" x14ac:dyDescent="0.25"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</row>
    <row r="26" spans="1:106" ht="22.5" customHeight="1" x14ac:dyDescent="0.25">
      <c r="J26" s="27" t="s">
        <v>176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AN26" s="144" t="s">
        <v>183</v>
      </c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H26" s="144" t="s">
        <v>184</v>
      </c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CB26" s="93" t="s">
        <v>185</v>
      </c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Y26" s="26"/>
      <c r="CZ26" s="25"/>
    </row>
    <row r="27" spans="1:106" ht="17.25" customHeight="1" x14ac:dyDescent="0.25">
      <c r="AN27" s="94" t="s">
        <v>174</v>
      </c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H27" s="94" t="s">
        <v>177</v>
      </c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CB27" s="94" t="s">
        <v>178</v>
      </c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Z27" s="25"/>
    </row>
    <row r="28" spans="1:106" ht="10.15" customHeight="1" x14ac:dyDescent="0.25"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</row>
    <row r="29" spans="1:106" ht="14.25" customHeight="1" x14ac:dyDescent="0.25">
      <c r="J29" s="89" t="s">
        <v>179</v>
      </c>
      <c r="K29" s="89"/>
      <c r="L29" s="90"/>
      <c r="M29" s="90"/>
      <c r="N29" s="90"/>
      <c r="O29" s="91" t="s">
        <v>179</v>
      </c>
      <c r="P29" s="91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15"/>
      <c r="AH29" s="92">
        <v>2024</v>
      </c>
      <c r="AI29" s="92"/>
      <c r="AJ29" s="92"/>
      <c r="AK29" s="92"/>
      <c r="AL29" s="92"/>
      <c r="AM29" s="13" t="s">
        <v>180</v>
      </c>
    </row>
    <row r="31" spans="1:106" ht="15" customHeight="1" x14ac:dyDescent="0.25">
      <c r="E31" s="16" t="s">
        <v>186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6"/>
    </row>
    <row r="32" spans="1:106" ht="18.75" customHeight="1" x14ac:dyDescent="0.25">
      <c r="A32" s="37" t="s">
        <v>216</v>
      </c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</row>
    <row r="33" spans="5:95" ht="10.15" customHeight="1" x14ac:dyDescent="0.25">
      <c r="E33" s="18" t="s">
        <v>187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</row>
    <row r="34" spans="5:95" ht="10.15" customHeight="1" x14ac:dyDescent="0.25"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</row>
    <row r="35" spans="5:95" ht="14.25" customHeight="1" x14ac:dyDescent="0.25"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17"/>
      <c r="AE35" s="17"/>
      <c r="AF35" s="17"/>
      <c r="AG35" s="17"/>
      <c r="AH35" s="17"/>
      <c r="AI35" s="17"/>
      <c r="AJ35" s="17"/>
      <c r="AK35" s="95" t="s">
        <v>217</v>
      </c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</row>
    <row r="38" spans="5:95" ht="15" customHeight="1" x14ac:dyDescent="0.25">
      <c r="E38" s="137" t="s">
        <v>179</v>
      </c>
      <c r="F38" s="137"/>
      <c r="G38" s="90"/>
      <c r="H38" s="138"/>
      <c r="I38" s="138"/>
      <c r="J38" s="139" t="s">
        <v>179</v>
      </c>
      <c r="K38" s="139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2"/>
      <c r="AC38" s="140">
        <v>2024</v>
      </c>
      <c r="AD38" s="141"/>
      <c r="AE38" s="141"/>
      <c r="AF38" s="141"/>
      <c r="AG38" s="141"/>
      <c r="AH38" s="1" t="s">
        <v>180</v>
      </c>
    </row>
  </sheetData>
  <mergeCells count="74">
    <mergeCell ref="A19:H19"/>
    <mergeCell ref="I19:CM19"/>
    <mergeCell ref="CN19:CU19"/>
    <mergeCell ref="E38:F38"/>
    <mergeCell ref="G38:I38"/>
    <mergeCell ref="J38:K38"/>
    <mergeCell ref="M38:AA38"/>
    <mergeCell ref="AC38:AG38"/>
    <mergeCell ref="AR23:BI23"/>
    <mergeCell ref="BL23:BW23"/>
    <mergeCell ref="BZ23:CS23"/>
    <mergeCell ref="AR24:BI24"/>
    <mergeCell ref="BL24:BW24"/>
    <mergeCell ref="BZ24:CS24"/>
    <mergeCell ref="AN26:BE26"/>
    <mergeCell ref="BH26:BY26"/>
    <mergeCell ref="A17:H17"/>
    <mergeCell ref="I17:CM17"/>
    <mergeCell ref="CN17:CU17"/>
    <mergeCell ref="A18:H18"/>
    <mergeCell ref="I18:CM18"/>
    <mergeCell ref="CN18:CU18"/>
    <mergeCell ref="A15:H15"/>
    <mergeCell ref="I15:CM15"/>
    <mergeCell ref="CN15:CU15"/>
    <mergeCell ref="A16:H16"/>
    <mergeCell ref="I16:CM16"/>
    <mergeCell ref="CN16:CU16"/>
    <mergeCell ref="A13:H13"/>
    <mergeCell ref="I13:CM13"/>
    <mergeCell ref="CN13:CU13"/>
    <mergeCell ref="A14:H14"/>
    <mergeCell ref="I14:CM14"/>
    <mergeCell ref="CN14:CU14"/>
    <mergeCell ref="A11:H11"/>
    <mergeCell ref="I11:CM11"/>
    <mergeCell ref="CN11:CU11"/>
    <mergeCell ref="A12:H12"/>
    <mergeCell ref="I12:CM12"/>
    <mergeCell ref="CN12:CU12"/>
    <mergeCell ref="A9:H9"/>
    <mergeCell ref="I9:CM9"/>
    <mergeCell ref="CN9:CU9"/>
    <mergeCell ref="A10:H10"/>
    <mergeCell ref="I10:CM10"/>
    <mergeCell ref="CN10:CU10"/>
    <mergeCell ref="A7:H7"/>
    <mergeCell ref="I7:CM7"/>
    <mergeCell ref="CN7:CU7"/>
    <mergeCell ref="A8:H8"/>
    <mergeCell ref="I8:CM8"/>
    <mergeCell ref="CN8:CU8"/>
    <mergeCell ref="A6:H6"/>
    <mergeCell ref="I6:CM6"/>
    <mergeCell ref="CN6:CU6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CB26:CS26"/>
    <mergeCell ref="AN27:BE27"/>
    <mergeCell ref="BH27:BY27"/>
    <mergeCell ref="CB27:CS27"/>
    <mergeCell ref="AK35:CQ35"/>
    <mergeCell ref="J29:K29"/>
    <mergeCell ref="L29:N29"/>
    <mergeCell ref="O29:P29"/>
    <mergeCell ref="R29:AF29"/>
    <mergeCell ref="AH29:AL29"/>
  </mergeCells>
  <pageMargins left="0.59055118110236227" right="0.51181102362204722" top="0.78740157480314965" bottom="0.31496062992125984" header="0.19685039370078741" footer="0.19685039370078741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="120" zoomScaleNormal="100" zoomScaleSheetLayoutView="120" workbookViewId="0">
      <selection activeCell="L27" sqref="L27"/>
    </sheetView>
  </sheetViews>
  <sheetFormatPr defaultRowHeight="10.15" customHeight="1" x14ac:dyDescent="0.25"/>
  <cols>
    <col min="1" max="1" width="30.28515625" customWidth="1"/>
    <col min="2" max="2" width="13.28515625" customWidth="1"/>
    <col min="3" max="3" width="17.28515625" customWidth="1"/>
    <col min="4" max="4" width="16.140625" customWidth="1"/>
    <col min="5" max="11" width="10.7109375" hidden="1" customWidth="1"/>
    <col min="12" max="12" width="17" style="21" customWidth="1"/>
    <col min="13" max="13" width="4.140625" customWidth="1"/>
    <col min="14" max="14" width="16.85546875" customWidth="1"/>
    <col min="15" max="15" width="15.5703125" customWidth="1"/>
    <col min="16" max="16" width="12.42578125" bestFit="1" customWidth="1"/>
  </cols>
  <sheetData>
    <row r="1" spans="1:15" ht="15" x14ac:dyDescent="0.25"/>
    <row r="2" spans="1:15" ht="15" x14ac:dyDescent="0.25">
      <c r="N2" s="153" t="s">
        <v>1</v>
      </c>
      <c r="O2" s="153"/>
    </row>
    <row r="3" spans="1:15" ht="15" x14ac:dyDescent="0.25">
      <c r="N3" s="154" t="s">
        <v>181</v>
      </c>
      <c r="O3" s="154"/>
    </row>
    <row r="4" spans="1:15" ht="15" x14ac:dyDescent="0.25">
      <c r="N4" s="155" t="s">
        <v>2</v>
      </c>
      <c r="O4" s="155"/>
    </row>
    <row r="5" spans="1:15" ht="15" x14ac:dyDescent="0.25">
      <c r="N5" s="156" t="s">
        <v>188</v>
      </c>
      <c r="O5" s="156"/>
    </row>
    <row r="6" spans="1:15" ht="15" x14ac:dyDescent="0.25">
      <c r="N6" s="155" t="s">
        <v>3</v>
      </c>
      <c r="O6" s="155"/>
    </row>
    <row r="7" spans="1:15" ht="15" x14ac:dyDescent="0.25">
      <c r="N7" s="152" t="s">
        <v>189</v>
      </c>
      <c r="O7" s="152"/>
    </row>
    <row r="8" spans="1:15" ht="15" x14ac:dyDescent="0.25">
      <c r="N8" s="22" t="s">
        <v>4</v>
      </c>
      <c r="O8" s="23" t="s">
        <v>5</v>
      </c>
    </row>
    <row r="9" spans="1:15" ht="15" x14ac:dyDescent="0.25">
      <c r="N9" s="146" t="s">
        <v>198</v>
      </c>
      <c r="O9" s="146"/>
    </row>
    <row r="10" spans="1:15" ht="15" x14ac:dyDescent="0.25"/>
    <row r="11" spans="1:15" ht="15" x14ac:dyDescent="0.25">
      <c r="A11" s="147" t="s">
        <v>190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24"/>
    </row>
    <row r="12" spans="1:15" ht="15" x14ac:dyDescent="0.25">
      <c r="A12" s="147" t="s">
        <v>191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8" t="s">
        <v>6</v>
      </c>
    </row>
    <row r="13" spans="1:15" ht="15.75" thickBot="1" x14ac:dyDescent="0.3">
      <c r="O13" s="149"/>
    </row>
    <row r="14" spans="1:15" ht="15" x14ac:dyDescent="0.25">
      <c r="B14" s="150" t="s">
        <v>199</v>
      </c>
      <c r="C14" s="151"/>
      <c r="D14" s="151"/>
      <c r="N14" s="15" t="s">
        <v>7</v>
      </c>
      <c r="O14" s="34"/>
    </row>
    <row r="15" spans="1:15" ht="15" x14ac:dyDescent="0.25">
      <c r="A15" s="29" t="s">
        <v>8</v>
      </c>
      <c r="N15" s="15" t="s">
        <v>9</v>
      </c>
      <c r="O15" s="35" t="s">
        <v>47</v>
      </c>
    </row>
    <row r="16" spans="1:15" ht="15" x14ac:dyDescent="0.25">
      <c r="A16" s="29" t="s">
        <v>10</v>
      </c>
      <c r="B16" s="145" t="s">
        <v>45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N16" s="15" t="s">
        <v>11</v>
      </c>
      <c r="O16" s="35" t="s">
        <v>48</v>
      </c>
    </row>
    <row r="17" spans="1:15" ht="15" x14ac:dyDescent="0.25">
      <c r="N17" s="15" t="s">
        <v>9</v>
      </c>
      <c r="O17" s="35" t="s">
        <v>49</v>
      </c>
    </row>
    <row r="18" spans="1:15" ht="15" x14ac:dyDescent="0.25">
      <c r="N18" s="15" t="s">
        <v>12</v>
      </c>
      <c r="O18" s="35" t="s">
        <v>50</v>
      </c>
    </row>
    <row r="19" spans="1:15" ht="42.75" customHeight="1" x14ac:dyDescent="0.25">
      <c r="A19" s="29" t="s">
        <v>13</v>
      </c>
      <c r="B19" s="145" t="s">
        <v>46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N19" s="15" t="s">
        <v>14</v>
      </c>
      <c r="O19" s="35" t="s">
        <v>51</v>
      </c>
    </row>
    <row r="20" spans="1:15" ht="15.75" thickBot="1" x14ac:dyDescent="0.3">
      <c r="A20" s="29" t="s">
        <v>15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3"/>
      <c r="N20" s="15" t="s">
        <v>16</v>
      </c>
      <c r="O20" s="36" t="s">
        <v>17</v>
      </c>
    </row>
    <row r="21" spans="1:15" ht="15" x14ac:dyDescent="0.25"/>
  </sheetData>
  <mergeCells count="13">
    <mergeCell ref="N7:O7"/>
    <mergeCell ref="N2:O2"/>
    <mergeCell ref="N3:O3"/>
    <mergeCell ref="N4:O4"/>
    <mergeCell ref="N5:O5"/>
    <mergeCell ref="N6:O6"/>
    <mergeCell ref="B19:L19"/>
    <mergeCell ref="N9:O9"/>
    <mergeCell ref="A11:N11"/>
    <mergeCell ref="A12:N12"/>
    <mergeCell ref="O12:O13"/>
    <mergeCell ref="B14:D14"/>
    <mergeCell ref="B16:L16"/>
  </mergeCells>
  <pageMargins left="0.39370078740157483" right="0.39370078740157483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ФХД_ Поступления и выплаты</vt:lpstr>
      <vt:lpstr>ФХД_ Сведения по выплатам на з</vt:lpstr>
      <vt:lpstr>Титульный</vt:lpstr>
      <vt:lpstr>'ФХД_ Поступления и выплаты'!Область_печати</vt:lpstr>
      <vt:lpstr>'ФХД_ Сведения по выплатам на 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rep:2.55.0.385</dc:description>
  <cp:lastModifiedBy>User</cp:lastModifiedBy>
  <cp:lastPrinted>2024-12-12T08:35:35Z</cp:lastPrinted>
  <dcterms:created xsi:type="dcterms:W3CDTF">2022-12-27T11:55:39Z</dcterms:created>
  <dcterms:modified xsi:type="dcterms:W3CDTF">2025-01-13T12:29:41Z</dcterms:modified>
</cp:coreProperties>
</file>